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értékelő lap" sheetId="1" r:id="rId1"/>
  </sheets>
  <definedNames>
    <definedName name="_xlnm.Print_Titles" localSheetId="0">'értékelő lap'!$2:$2</definedName>
  </definedNames>
  <calcPr fullCalcOnLoad="1"/>
</workbook>
</file>

<file path=xl/sharedStrings.xml><?xml version="1.0" encoding="utf-8"?>
<sst xmlns="http://schemas.openxmlformats.org/spreadsheetml/2006/main" count="333" uniqueCount="175">
  <si>
    <t>helyrajzi szám</t>
  </si>
  <si>
    <t>alapterület m2</t>
  </si>
  <si>
    <t>Megjegyzés</t>
  </si>
  <si>
    <t>Közös költség Ft/év</t>
  </si>
  <si>
    <t>Közüzemi költség        Ft/év</t>
  </si>
  <si>
    <t>Össz költség</t>
  </si>
  <si>
    <t>Balogh Á.u. 8 raktár</t>
  </si>
  <si>
    <t>27/3/A/13</t>
  </si>
  <si>
    <t>Üres</t>
  </si>
  <si>
    <t>Balogh Á.u. 8 mosók.</t>
  </si>
  <si>
    <t>27/3/A/15</t>
  </si>
  <si>
    <t>Barátság u. 17 pince</t>
  </si>
  <si>
    <t>247/2/B/17</t>
  </si>
  <si>
    <t>Barátság u. 17 (sportterem)</t>
  </si>
  <si>
    <t>247/2/B/18</t>
  </si>
  <si>
    <t>Bocskai 2/b légó</t>
  </si>
  <si>
    <t>24/2/E/13</t>
  </si>
  <si>
    <t>Bocskai 2/c légó</t>
  </si>
  <si>
    <t>24/2/F/12</t>
  </si>
  <si>
    <t>24/2/F/13</t>
  </si>
  <si>
    <t>Bocskai 2/d raktár</t>
  </si>
  <si>
    <t>24/2/G/13</t>
  </si>
  <si>
    <t>Bocskai 2/f raktár</t>
  </si>
  <si>
    <t>24/2/I/13</t>
  </si>
  <si>
    <t>Bocskai 2 légó</t>
  </si>
  <si>
    <t>24/2/C/41</t>
  </si>
  <si>
    <t>Bocskai u. 7 légó</t>
  </si>
  <si>
    <t>3/5/A/37</t>
  </si>
  <si>
    <t>Bólyai 1 pince légó</t>
  </si>
  <si>
    <t>16/4/A/18</t>
  </si>
  <si>
    <t>Bólyai 3 pince légó</t>
  </si>
  <si>
    <t>16/4/B/18</t>
  </si>
  <si>
    <t xml:space="preserve">Bólyai 5 pince légó </t>
  </si>
  <si>
    <t>16/4/C/18</t>
  </si>
  <si>
    <t>Csokonay 5 mosók.</t>
  </si>
  <si>
    <t>18/2/B/15</t>
  </si>
  <si>
    <t>Diófa 26 pince</t>
  </si>
  <si>
    <t>527/3/A/25</t>
  </si>
  <si>
    <t>Dózsa 5 trafóház</t>
  </si>
  <si>
    <t>132/3/I/17</t>
  </si>
  <si>
    <t>Üres(trafó nélkül)</t>
  </si>
  <si>
    <t>Dózsa Gy.u. 29 légó</t>
  </si>
  <si>
    <t>111/3/C/14</t>
  </si>
  <si>
    <t>Dózsa Gy.u. 31 légó</t>
  </si>
  <si>
    <t>111/3/D/13</t>
  </si>
  <si>
    <t>111/3/D/14</t>
  </si>
  <si>
    <t>111/3/D/15</t>
  </si>
  <si>
    <t>Dózsa Gy.u. 60/c pince</t>
  </si>
  <si>
    <t>25/6/D/15</t>
  </si>
  <si>
    <t>Esze T.u. 1 pince</t>
  </si>
  <si>
    <t>27/2/G/18</t>
  </si>
  <si>
    <t>Fáy A.u. 1 raktár</t>
  </si>
  <si>
    <t>451/33/A/15</t>
  </si>
  <si>
    <t>451/33/A/16</t>
  </si>
  <si>
    <t>Fáy A.u. 2 raktár</t>
  </si>
  <si>
    <t>451/33/B/15</t>
  </si>
  <si>
    <t>Fáy A.u. 3 raktár</t>
  </si>
  <si>
    <t>451/33/C/15</t>
  </si>
  <si>
    <t>Fáy A.u. 3 szárító</t>
  </si>
  <si>
    <t>451/33/C/16</t>
  </si>
  <si>
    <t>Fáy A.u. 4 raktár</t>
  </si>
  <si>
    <t>451/32/A/15</t>
  </si>
  <si>
    <t>451/32/B/15</t>
  </si>
  <si>
    <t>Fáy A.u. 6 raktár</t>
  </si>
  <si>
    <t>451/32/C/16</t>
  </si>
  <si>
    <t>451/32/C/15</t>
  </si>
  <si>
    <t>Gagarin t. 27 pince</t>
  </si>
  <si>
    <t>192/3/D/18</t>
  </si>
  <si>
    <t>Gorkij u. 3 légó</t>
  </si>
  <si>
    <t>126/3/E/18</t>
  </si>
  <si>
    <t>Lakók használják</t>
  </si>
  <si>
    <t>Hengerész 11 pince</t>
  </si>
  <si>
    <t>730/5/B/21</t>
  </si>
  <si>
    <t>Városi zászló tároló</t>
  </si>
  <si>
    <t>Jászai M.t. 1 légó</t>
  </si>
  <si>
    <t>248/1/A/14</t>
  </si>
  <si>
    <t>Kossuth L.u. 4 mosók.</t>
  </si>
  <si>
    <t>143/2/B/19</t>
  </si>
  <si>
    <t>Köztársaság 5 pince</t>
  </si>
  <si>
    <t>42/17/B/14</t>
  </si>
  <si>
    <t>Lajos k.krt. 21 raktár</t>
  </si>
  <si>
    <t>730/14/A/15</t>
  </si>
  <si>
    <t>Munkácsy u. 1 pince</t>
  </si>
  <si>
    <t>21/2/A/12</t>
  </si>
  <si>
    <t>Munkácsy u. 3. Pince</t>
  </si>
  <si>
    <t>21/2/B/15</t>
  </si>
  <si>
    <t>Nagy I.u. 4 légó</t>
  </si>
  <si>
    <t>212/6/A/23</t>
  </si>
  <si>
    <t>Római krt. 37 raktár</t>
  </si>
  <si>
    <t>451/23/B/40</t>
  </si>
  <si>
    <t>Római krt. 45 raktár</t>
  </si>
  <si>
    <t>451/21/B/40</t>
  </si>
  <si>
    <t>451/21/B/41</t>
  </si>
  <si>
    <t>Rózsa udvar 2 pince</t>
  </si>
  <si>
    <t>29/3/B/17</t>
  </si>
  <si>
    <t>Semmelweis 8 raktár</t>
  </si>
  <si>
    <t>25/4/D/2</t>
  </si>
  <si>
    <t>Stromfeld 2 fszt.</t>
  </si>
  <si>
    <t>49/B/11</t>
  </si>
  <si>
    <t>Szórád 30 raktár</t>
  </si>
  <si>
    <t>42/31/E/16</t>
  </si>
  <si>
    <t>Szórád 32 raktár</t>
  </si>
  <si>
    <t>42/31/D/17</t>
  </si>
  <si>
    <t>Szórád 38 raktár</t>
  </si>
  <si>
    <t>42/31/A/21</t>
  </si>
  <si>
    <t>Táncsics 3/a légó</t>
  </si>
  <si>
    <t>111/3/A/41</t>
  </si>
  <si>
    <t>Táncsics M.u. 12 pince</t>
  </si>
  <si>
    <t>31/12/A/15</t>
  </si>
  <si>
    <t>Vörösmarty 13 légó</t>
  </si>
  <si>
    <t>18/5/A/18</t>
  </si>
  <si>
    <t>18/5/A/17</t>
  </si>
  <si>
    <t>Vörösmarty 15 légó</t>
  </si>
  <si>
    <t>18/5/B/18</t>
  </si>
  <si>
    <t>18/5/B/17</t>
  </si>
  <si>
    <t>Vörösmarty 17 mosók.</t>
  </si>
  <si>
    <t>18/5/C/17</t>
  </si>
  <si>
    <t>Vörösmarty 17 légó</t>
  </si>
  <si>
    <t>18/5/C/18</t>
  </si>
  <si>
    <t>18/5/C/19</t>
  </si>
  <si>
    <t>Bocskai 1/d tároló</t>
  </si>
  <si>
    <t>4/4/B/40</t>
  </si>
  <si>
    <t>Bólyai 5 WC</t>
  </si>
  <si>
    <t>16/4/C/17</t>
  </si>
  <si>
    <t>Liszt 14 egyéb</t>
  </si>
  <si>
    <t>63/2/N/20</t>
  </si>
  <si>
    <t>Erkel 14 egyéb</t>
  </si>
  <si>
    <t>69/2/I/18</t>
  </si>
  <si>
    <t>Dózsa 13 raktár</t>
  </si>
  <si>
    <t>132/3/E/1</t>
  </si>
  <si>
    <t>Dózsa Gy.u. 5 műhely</t>
  </si>
  <si>
    <t>132/3/I/19</t>
  </si>
  <si>
    <t>Kőműves u. 13 műhely</t>
  </si>
  <si>
    <t>132/3/R/18</t>
  </si>
  <si>
    <t>József A u. 12 mosókonyha</t>
  </si>
  <si>
    <t>173/3/F/9</t>
  </si>
  <si>
    <t>Vasmű 17 szárító</t>
  </si>
  <si>
    <t>173/7/A/27</t>
  </si>
  <si>
    <t>Kossuth L.u.1 egyéb hely.</t>
  </si>
  <si>
    <t>210/3/A/17</t>
  </si>
  <si>
    <t>Weiner krt.6 raktár</t>
  </si>
  <si>
    <t>481/6/A/1</t>
  </si>
  <si>
    <t>Weiner krt.1 szárító</t>
  </si>
  <si>
    <t>481/8/A/11</t>
  </si>
  <si>
    <t>Weiner krt. 7 tároló</t>
  </si>
  <si>
    <t>481/8/D/12</t>
  </si>
  <si>
    <t>Weiner krt. 9 tároló</t>
  </si>
  <si>
    <t>481/11/A/11</t>
  </si>
  <si>
    <t>Erdősor 37 tároló</t>
  </si>
  <si>
    <t>537/18/A/4</t>
  </si>
  <si>
    <t>Dunaújváros Megyei Jogú Város Önkormányzatának tulajdonában és a DVG Zrt. kezelésében lévő nem lakás céljára szolgáló helyiségek</t>
  </si>
  <si>
    <t>Ingatlan címe</t>
  </si>
  <si>
    <t>új érték</t>
  </si>
  <si>
    <t>életkor</t>
  </si>
  <si>
    <t>korrigált érték</t>
  </si>
  <si>
    <t>Fajlagos ár [m2]</t>
  </si>
  <si>
    <t>Kikiáltási ár</t>
  </si>
  <si>
    <t>átlagos m2 ár</t>
  </si>
  <si>
    <t>Alkotás u. 9. Fszt.</t>
  </si>
  <si>
    <t>87/5/A/41</t>
  </si>
  <si>
    <t>451/34/C/83</t>
  </si>
  <si>
    <t>451/31/B/83</t>
  </si>
  <si>
    <t>196/E/24</t>
  </si>
  <si>
    <t xml:space="preserve">    Váczi M. út 9. Fszt</t>
  </si>
  <si>
    <t xml:space="preserve">    Római krt.36.fszt</t>
  </si>
  <si>
    <t xml:space="preserve">    Október 23 tér 9 fszt</t>
  </si>
  <si>
    <t xml:space="preserve">    Október 23 tér 8 fszt</t>
  </si>
  <si>
    <t xml:space="preserve">    Gagarin tér 11 pince</t>
  </si>
  <si>
    <t>87/4/A/41</t>
  </si>
  <si>
    <t>730/62/A/42</t>
  </si>
  <si>
    <t>Elhelyezkedése</t>
  </si>
  <si>
    <t>fszt</t>
  </si>
  <si>
    <t>pince</t>
  </si>
  <si>
    <t xml:space="preserve">    pince</t>
  </si>
  <si>
    <t xml:space="preserve">    fszt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</si>
</sst>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;[Red]#,##0\ _F_t"/>
    <numFmt numFmtId="165" formatCode="#,##0&quot; Ft&quot;"/>
    <numFmt numFmtId="166" formatCode="#,##0\ &quot;Ft&quot;"/>
  </numFmts>
  <fonts count="1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165" fontId="5" fillId="0" borderId="4" xfId="0" applyNumberFormat="1" applyFont="1" applyBorder="1" applyAlignment="1">
      <alignment/>
    </xf>
    <xf numFmtId="166" fontId="5" fillId="0" borderId="4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indent="1"/>
    </xf>
    <xf numFmtId="0" fontId="5" fillId="0" borderId="2" xfId="0" applyFont="1" applyBorder="1" applyAlignment="1">
      <alignment horizontal="left" wrapText="1" indent="1"/>
    </xf>
    <xf numFmtId="0" fontId="5" fillId="0" borderId="5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1" fontId="5" fillId="0" borderId="7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/>
    </xf>
    <xf numFmtId="165" fontId="7" fillId="0" borderId="1" xfId="0" applyNumberFormat="1" applyFont="1" applyBorder="1" applyAlignment="1">
      <alignment/>
    </xf>
    <xf numFmtId="165" fontId="7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Alignment="1">
      <alignment/>
    </xf>
    <xf numFmtId="165" fontId="8" fillId="0" borderId="4" xfId="0" applyNumberFormat="1" applyFont="1" applyBorder="1" applyAlignment="1">
      <alignment/>
    </xf>
    <xf numFmtId="0" fontId="5" fillId="0" borderId="2" xfId="0" applyFont="1" applyBorder="1" applyAlignment="1">
      <alignment horizontal="center" wrapText="1"/>
    </xf>
    <xf numFmtId="1" fontId="5" fillId="0" borderId="7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3" fillId="0" borderId="4" xfId="0" applyFont="1" applyBorder="1" applyAlignment="1">
      <alignment/>
    </xf>
    <xf numFmtId="1" fontId="5" fillId="0" borderId="2" xfId="0" applyNumberFormat="1" applyFont="1" applyBorder="1" applyAlignment="1">
      <alignment horizontal="center" wrapText="1"/>
    </xf>
    <xf numFmtId="0" fontId="6" fillId="0" borderId="7" xfId="0" applyFont="1" applyBorder="1" applyAlignment="1">
      <alignment/>
    </xf>
    <xf numFmtId="1" fontId="6" fillId="0" borderId="2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1" fontId="5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5" fontId="6" fillId="0" borderId="8" xfId="0" applyNumberFormat="1" applyFont="1" applyBorder="1" applyAlignment="1">
      <alignment/>
    </xf>
    <xf numFmtId="165" fontId="6" fillId="0" borderId="5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165" fontId="5" fillId="0" borderId="9" xfId="0" applyNumberFormat="1" applyFont="1" applyBorder="1" applyAlignment="1">
      <alignment/>
    </xf>
    <xf numFmtId="166" fontId="5" fillId="0" borderId="9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165" fontId="6" fillId="0" borderId="6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165" fontId="5" fillId="0" borderId="6" xfId="0" applyNumberFormat="1" applyFont="1" applyBorder="1" applyAlignment="1">
      <alignment/>
    </xf>
    <xf numFmtId="166" fontId="5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166" fontId="9" fillId="0" borderId="6" xfId="0" applyNumberFormat="1" applyFont="1" applyBorder="1" applyAlignment="1">
      <alignment/>
    </xf>
    <xf numFmtId="166" fontId="5" fillId="0" borderId="4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 horizontal="left" wrapText="1" indent="1"/>
    </xf>
    <xf numFmtId="0" fontId="5" fillId="0" borderId="6" xfId="0" applyFont="1" applyBorder="1" applyAlignment="1">
      <alignment horizontal="left" wrapText="1" indent="1"/>
    </xf>
    <xf numFmtId="0" fontId="3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workbookViewId="0" topLeftCell="A1">
      <selection activeCell="X82" sqref="X82"/>
    </sheetView>
  </sheetViews>
  <sheetFormatPr defaultColWidth="9.00390625" defaultRowHeight="12.75"/>
  <cols>
    <col min="1" max="1" width="5.125" style="0" customWidth="1"/>
    <col min="2" max="2" width="27.00390625" style="0" customWidth="1"/>
    <col min="3" max="3" width="12.75390625" style="0" bestFit="1" customWidth="1"/>
    <col min="4" max="4" width="11.00390625" style="2" bestFit="1" customWidth="1"/>
    <col min="5" max="5" width="9.25390625" style="2" bestFit="1" customWidth="1"/>
    <col min="6" max="6" width="0.12890625" style="0" hidden="1" customWidth="1"/>
    <col min="7" max="7" width="11.875" style="0" hidden="1" customWidth="1"/>
    <col min="8" max="8" width="10.625" style="0" hidden="1" customWidth="1"/>
    <col min="9" max="9" width="0" style="1" hidden="1" customWidth="1"/>
    <col min="10" max="16" width="0" style="0" hidden="1" customWidth="1"/>
    <col min="17" max="18" width="12.25390625" style="0" hidden="1" customWidth="1"/>
    <col min="19" max="19" width="12.375" style="0" bestFit="1" customWidth="1"/>
    <col min="20" max="20" width="10.125" style="0" bestFit="1" customWidth="1"/>
  </cols>
  <sheetData>
    <row r="1" spans="1:19" s="4" customFormat="1" ht="33" customHeight="1">
      <c r="A1" s="73" t="s">
        <v>150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s="5" customFormat="1" ht="38.25">
      <c r="A2" s="67"/>
      <c r="B2" s="6" t="s">
        <v>151</v>
      </c>
      <c r="C2" s="6" t="s">
        <v>170</v>
      </c>
      <c r="D2" s="6" t="s">
        <v>0</v>
      </c>
      <c r="E2" s="74" t="s">
        <v>1</v>
      </c>
      <c r="F2" s="75" t="s">
        <v>2</v>
      </c>
      <c r="G2" s="76" t="s">
        <v>3</v>
      </c>
      <c r="H2" s="6" t="s">
        <v>4</v>
      </c>
      <c r="I2" s="76" t="s">
        <v>5</v>
      </c>
      <c r="J2" s="68" t="s">
        <v>152</v>
      </c>
      <c r="K2" s="77" t="s">
        <v>153</v>
      </c>
      <c r="L2" s="78" t="s">
        <v>154</v>
      </c>
      <c r="M2" s="77"/>
      <c r="N2" s="77"/>
      <c r="O2" s="77"/>
      <c r="P2" s="77"/>
      <c r="Q2" s="79" t="s">
        <v>155</v>
      </c>
      <c r="R2" s="79"/>
      <c r="S2" s="80" t="s">
        <v>156</v>
      </c>
    </row>
    <row r="3" spans="1:19" ht="13.5">
      <c r="A3" s="3">
        <v>1</v>
      </c>
      <c r="B3" s="17" t="s">
        <v>158</v>
      </c>
      <c r="C3" s="72" t="s">
        <v>174</v>
      </c>
      <c r="D3" s="15" t="s">
        <v>169</v>
      </c>
      <c r="E3" s="21">
        <v>160</v>
      </c>
      <c r="F3" s="28"/>
      <c r="G3" s="29" t="s">
        <v>157</v>
      </c>
      <c r="H3" s="30"/>
      <c r="I3" s="31"/>
      <c r="J3" s="32">
        <f aca="true" t="shared" si="0" ref="J3:J83">E3*87500</f>
        <v>14000000</v>
      </c>
      <c r="K3" s="33"/>
      <c r="L3" s="33"/>
      <c r="M3" s="33"/>
      <c r="N3" s="33"/>
      <c r="O3" s="33"/>
      <c r="P3" s="33"/>
      <c r="Q3" s="34" t="e">
        <f>#REF!/#REF!</f>
        <v>#REF!</v>
      </c>
      <c r="R3" s="34"/>
      <c r="S3" s="14">
        <v>13600000</v>
      </c>
    </row>
    <row r="4" spans="1:19" ht="12.75">
      <c r="A4" s="3">
        <v>2</v>
      </c>
      <c r="B4" s="18" t="s">
        <v>9</v>
      </c>
      <c r="C4" s="18" t="s">
        <v>171</v>
      </c>
      <c r="D4" s="35" t="s">
        <v>10</v>
      </c>
      <c r="E4" s="36">
        <v>7</v>
      </c>
      <c r="F4" s="28" t="s">
        <v>8</v>
      </c>
      <c r="G4" s="37">
        <v>5460</v>
      </c>
      <c r="H4" s="38">
        <v>20340</v>
      </c>
      <c r="I4" s="39">
        <f aca="true" t="shared" si="1" ref="I4:I15">SUM(G4:H4)</f>
        <v>25800</v>
      </c>
      <c r="J4" s="11">
        <f t="shared" si="0"/>
        <v>612500</v>
      </c>
      <c r="K4" s="12">
        <v>40</v>
      </c>
      <c r="L4" s="12">
        <f aca="true" t="shared" si="2" ref="L4:L80">J4-(J4*(K4*0.02))</f>
        <v>122500</v>
      </c>
      <c r="M4" s="40">
        <f aca="true" t="shared" si="3" ref="M4:M18">L4-(G4*5)</f>
        <v>95200</v>
      </c>
      <c r="N4" s="40">
        <f aca="true" t="shared" si="4" ref="N4:N18">M4/E4</f>
        <v>13600</v>
      </c>
      <c r="O4" s="12"/>
      <c r="P4" s="40">
        <f aca="true" t="shared" si="5" ref="P4:P80">N4/2</f>
        <v>6800</v>
      </c>
      <c r="Q4" s="13">
        <f>S4/E4</f>
        <v>6800</v>
      </c>
      <c r="R4" s="13"/>
      <c r="S4" s="14">
        <f aca="true" t="shared" si="6" ref="S4:S18">E4*P4</f>
        <v>47600</v>
      </c>
    </row>
    <row r="5" spans="1:19" ht="12.75">
      <c r="A5" s="3">
        <v>3</v>
      </c>
      <c r="B5" s="18" t="s">
        <v>6</v>
      </c>
      <c r="C5" s="18" t="s">
        <v>172</v>
      </c>
      <c r="D5" s="35" t="s">
        <v>7</v>
      </c>
      <c r="E5" s="36">
        <v>33</v>
      </c>
      <c r="F5" s="28" t="s">
        <v>8</v>
      </c>
      <c r="G5" s="37">
        <v>25740</v>
      </c>
      <c r="H5" s="38"/>
      <c r="I5" s="39">
        <f t="shared" si="1"/>
        <v>25740</v>
      </c>
      <c r="J5" s="11">
        <f>E5*87500</f>
        <v>2887500</v>
      </c>
      <c r="K5" s="12">
        <v>40</v>
      </c>
      <c r="L5" s="12">
        <f>J5-(J5*(K5*0.02))</f>
        <v>577500</v>
      </c>
      <c r="M5" s="40">
        <f t="shared" si="3"/>
        <v>448800</v>
      </c>
      <c r="N5" s="40">
        <f t="shared" si="4"/>
        <v>13600</v>
      </c>
      <c r="O5" s="12"/>
      <c r="P5" s="40">
        <f>N5/2</f>
        <v>6800</v>
      </c>
      <c r="Q5" s="13">
        <f>S5/E5</f>
        <v>6800</v>
      </c>
      <c r="R5" s="13"/>
      <c r="S5" s="14">
        <f t="shared" si="6"/>
        <v>224400</v>
      </c>
    </row>
    <row r="6" spans="1:19" ht="12.75">
      <c r="A6" s="3">
        <v>4</v>
      </c>
      <c r="B6" s="18" t="s">
        <v>13</v>
      </c>
      <c r="C6" s="18" t="s">
        <v>172</v>
      </c>
      <c r="D6" s="35" t="s">
        <v>14</v>
      </c>
      <c r="E6" s="36">
        <v>16</v>
      </c>
      <c r="F6" s="28" t="s">
        <v>8</v>
      </c>
      <c r="G6" s="37">
        <v>14976</v>
      </c>
      <c r="H6" s="38">
        <v>19764</v>
      </c>
      <c r="I6" s="39">
        <f t="shared" si="1"/>
        <v>34740</v>
      </c>
      <c r="J6" s="11">
        <f t="shared" si="0"/>
        <v>1400000</v>
      </c>
      <c r="K6" s="12">
        <v>35</v>
      </c>
      <c r="L6" s="12">
        <f t="shared" si="2"/>
        <v>419999.9999999999</v>
      </c>
      <c r="M6" s="40">
        <f t="shared" si="3"/>
        <v>345119.9999999999</v>
      </c>
      <c r="N6" s="40">
        <f t="shared" si="4"/>
        <v>21569.999999999993</v>
      </c>
      <c r="O6" s="12"/>
      <c r="P6" s="40">
        <f t="shared" si="5"/>
        <v>10784.999999999996</v>
      </c>
      <c r="Q6" s="13">
        <f>S6/E6</f>
        <v>10784.999999999996</v>
      </c>
      <c r="R6" s="13"/>
      <c r="S6" s="14">
        <f t="shared" si="6"/>
        <v>172559.99999999994</v>
      </c>
    </row>
    <row r="7" spans="1:19" ht="12.75">
      <c r="A7" s="3">
        <v>5</v>
      </c>
      <c r="B7" s="18" t="s">
        <v>11</v>
      </c>
      <c r="C7" s="18" t="s">
        <v>172</v>
      </c>
      <c r="D7" s="35" t="s">
        <v>12</v>
      </c>
      <c r="E7" s="36">
        <v>16</v>
      </c>
      <c r="F7" s="28" t="s">
        <v>8</v>
      </c>
      <c r="G7" s="37">
        <v>14976</v>
      </c>
      <c r="H7" s="38"/>
      <c r="I7" s="39">
        <f t="shared" si="1"/>
        <v>14976</v>
      </c>
      <c r="J7" s="11">
        <f t="shared" si="0"/>
        <v>1400000</v>
      </c>
      <c r="K7" s="12">
        <v>35</v>
      </c>
      <c r="L7" s="12">
        <f t="shared" si="2"/>
        <v>419999.9999999999</v>
      </c>
      <c r="M7" s="40">
        <f t="shared" si="3"/>
        <v>345119.9999999999</v>
      </c>
      <c r="N7" s="40">
        <f t="shared" si="4"/>
        <v>21569.999999999993</v>
      </c>
      <c r="O7" s="12"/>
      <c r="P7" s="40">
        <f t="shared" si="5"/>
        <v>10784.999999999996</v>
      </c>
      <c r="Q7" s="13">
        <f>S7/E7</f>
        <v>10784.999999999996</v>
      </c>
      <c r="R7" s="13"/>
      <c r="S7" s="14">
        <f t="shared" si="6"/>
        <v>172559.99999999994</v>
      </c>
    </row>
    <row r="8" spans="1:19" ht="12.75">
      <c r="A8" s="3">
        <v>6</v>
      </c>
      <c r="B8" s="17" t="s">
        <v>120</v>
      </c>
      <c r="C8" s="18" t="s">
        <v>172</v>
      </c>
      <c r="D8" s="15" t="s">
        <v>121</v>
      </c>
      <c r="E8" s="21">
        <v>12</v>
      </c>
      <c r="F8" s="28" t="s">
        <v>8</v>
      </c>
      <c r="G8" s="37"/>
      <c r="H8" s="38"/>
      <c r="I8" s="41"/>
      <c r="J8" s="11">
        <f>E8*87500</f>
        <v>1050000</v>
      </c>
      <c r="K8" s="12">
        <v>40</v>
      </c>
      <c r="L8" s="12">
        <f>J8-(J8*(K8*0.02))</f>
        <v>210000</v>
      </c>
      <c r="M8" s="40">
        <f t="shared" si="3"/>
        <v>210000</v>
      </c>
      <c r="N8" s="40">
        <f t="shared" si="4"/>
        <v>17500</v>
      </c>
      <c r="O8" s="40"/>
      <c r="P8" s="40">
        <f>N8/2</f>
        <v>8750</v>
      </c>
      <c r="Q8" s="13">
        <f>S8/E8</f>
        <v>8750</v>
      </c>
      <c r="R8" s="13"/>
      <c r="S8" s="14">
        <f t="shared" si="6"/>
        <v>105000</v>
      </c>
    </row>
    <row r="9" spans="1:19" ht="12.75">
      <c r="A9" s="3">
        <v>7</v>
      </c>
      <c r="B9" s="18" t="s">
        <v>24</v>
      </c>
      <c r="C9" s="18" t="s">
        <v>172</v>
      </c>
      <c r="D9" s="35" t="s">
        <v>25</v>
      </c>
      <c r="E9" s="36">
        <v>149</v>
      </c>
      <c r="F9" s="28" t="s">
        <v>8</v>
      </c>
      <c r="G9" s="37">
        <v>135456</v>
      </c>
      <c r="H9" s="38"/>
      <c r="I9" s="39">
        <f t="shared" si="1"/>
        <v>135456</v>
      </c>
      <c r="J9" s="11">
        <f t="shared" si="0"/>
        <v>13037500</v>
      </c>
      <c r="K9" s="12">
        <v>40</v>
      </c>
      <c r="L9" s="12">
        <f t="shared" si="2"/>
        <v>2607500</v>
      </c>
      <c r="M9" s="40">
        <f t="shared" si="3"/>
        <v>1930220</v>
      </c>
      <c r="N9" s="40">
        <f t="shared" si="4"/>
        <v>12954.496644295303</v>
      </c>
      <c r="O9" s="40">
        <f>N9*2/3</f>
        <v>8636.33109619687</v>
      </c>
      <c r="P9" s="40">
        <f t="shared" si="5"/>
        <v>6477.248322147651</v>
      </c>
      <c r="Q9" s="13">
        <f>S9/E9</f>
        <v>6477.248322147651</v>
      </c>
      <c r="R9" s="13"/>
      <c r="S9" s="14">
        <f t="shared" si="6"/>
        <v>965110</v>
      </c>
    </row>
    <row r="10" spans="1:19" ht="12.75">
      <c r="A10" s="3">
        <v>8</v>
      </c>
      <c r="B10" s="18" t="s">
        <v>15</v>
      </c>
      <c r="C10" s="18" t="s">
        <v>172</v>
      </c>
      <c r="D10" s="35" t="s">
        <v>16</v>
      </c>
      <c r="E10" s="36">
        <v>82</v>
      </c>
      <c r="F10" s="28" t="s">
        <v>8</v>
      </c>
      <c r="G10" s="37">
        <v>74544</v>
      </c>
      <c r="H10" s="38"/>
      <c r="I10" s="39">
        <f t="shared" si="1"/>
        <v>74544</v>
      </c>
      <c r="J10" s="11">
        <f t="shared" si="0"/>
        <v>7175000</v>
      </c>
      <c r="K10" s="12">
        <v>40</v>
      </c>
      <c r="L10" s="12">
        <f t="shared" si="2"/>
        <v>1435000</v>
      </c>
      <c r="M10" s="40">
        <f t="shared" si="3"/>
        <v>1062280</v>
      </c>
      <c r="N10" s="40">
        <f t="shared" si="4"/>
        <v>12954.634146341463</v>
      </c>
      <c r="O10" s="40">
        <f>N10*2/3</f>
        <v>8636.422764227642</v>
      </c>
      <c r="P10" s="40">
        <f t="shared" si="5"/>
        <v>6477.317073170731</v>
      </c>
      <c r="Q10" s="13">
        <f>S10/E10</f>
        <v>6477.317073170731</v>
      </c>
      <c r="R10" s="13"/>
      <c r="S10" s="14">
        <f t="shared" si="6"/>
        <v>531140</v>
      </c>
    </row>
    <row r="11" spans="1:19" ht="12.75">
      <c r="A11" s="3">
        <v>9</v>
      </c>
      <c r="B11" s="18" t="s">
        <v>17</v>
      </c>
      <c r="C11" s="18" t="s">
        <v>172</v>
      </c>
      <c r="D11" s="35" t="s">
        <v>18</v>
      </c>
      <c r="E11" s="36">
        <v>120</v>
      </c>
      <c r="F11" s="28" t="s">
        <v>8</v>
      </c>
      <c r="G11" s="37">
        <v>109092</v>
      </c>
      <c r="H11" s="38"/>
      <c r="I11" s="39">
        <f t="shared" si="1"/>
        <v>109092</v>
      </c>
      <c r="J11" s="11">
        <f t="shared" si="0"/>
        <v>10500000</v>
      </c>
      <c r="K11" s="12">
        <v>40</v>
      </c>
      <c r="L11" s="12">
        <f t="shared" si="2"/>
        <v>2100000</v>
      </c>
      <c r="M11" s="40">
        <f t="shared" si="3"/>
        <v>1554540</v>
      </c>
      <c r="N11" s="40">
        <f t="shared" si="4"/>
        <v>12954.5</v>
      </c>
      <c r="O11" s="40">
        <f>N11*2/3</f>
        <v>8636.333333333334</v>
      </c>
      <c r="P11" s="40">
        <f t="shared" si="5"/>
        <v>6477.25</v>
      </c>
      <c r="Q11" s="13">
        <f>S11/E11</f>
        <v>6477.25</v>
      </c>
      <c r="R11" s="13"/>
      <c r="S11" s="14">
        <f t="shared" si="6"/>
        <v>777270</v>
      </c>
    </row>
    <row r="12" spans="1:19" ht="12.75">
      <c r="A12" s="3">
        <v>10</v>
      </c>
      <c r="B12" s="18" t="s">
        <v>17</v>
      </c>
      <c r="C12" s="18" t="s">
        <v>172</v>
      </c>
      <c r="D12" s="35" t="s">
        <v>19</v>
      </c>
      <c r="E12" s="36">
        <v>81</v>
      </c>
      <c r="F12" s="28" t="s">
        <v>8</v>
      </c>
      <c r="G12" s="37">
        <v>73644</v>
      </c>
      <c r="H12" s="38"/>
      <c r="I12" s="39">
        <f t="shared" si="1"/>
        <v>73644</v>
      </c>
      <c r="J12" s="11">
        <f t="shared" si="0"/>
        <v>7087500</v>
      </c>
      <c r="K12" s="12">
        <v>40</v>
      </c>
      <c r="L12" s="12">
        <f t="shared" si="2"/>
        <v>1417500</v>
      </c>
      <c r="M12" s="40">
        <f t="shared" si="3"/>
        <v>1049280</v>
      </c>
      <c r="N12" s="40">
        <f t="shared" si="4"/>
        <v>12954.074074074075</v>
      </c>
      <c r="O12" s="40">
        <f>N12*2/3</f>
        <v>8636.04938271605</v>
      </c>
      <c r="P12" s="40">
        <f t="shared" si="5"/>
        <v>6477.037037037037</v>
      </c>
      <c r="Q12" s="13">
        <f>S12/E12</f>
        <v>6477.037037037037</v>
      </c>
      <c r="R12" s="13"/>
      <c r="S12" s="14">
        <f t="shared" si="6"/>
        <v>524640</v>
      </c>
    </row>
    <row r="13" spans="1:19" ht="12.75">
      <c r="A13" s="3">
        <v>11</v>
      </c>
      <c r="B13" s="18" t="s">
        <v>20</v>
      </c>
      <c r="C13" s="18" t="s">
        <v>172</v>
      </c>
      <c r="D13" s="35" t="s">
        <v>21</v>
      </c>
      <c r="E13" s="36">
        <v>72</v>
      </c>
      <c r="F13" s="28" t="s">
        <v>8</v>
      </c>
      <c r="G13" s="37">
        <v>65460</v>
      </c>
      <c r="H13" s="38"/>
      <c r="I13" s="39">
        <f t="shared" si="1"/>
        <v>65460</v>
      </c>
      <c r="J13" s="11">
        <f t="shared" si="0"/>
        <v>6300000</v>
      </c>
      <c r="K13" s="12">
        <v>40</v>
      </c>
      <c r="L13" s="12">
        <f t="shared" si="2"/>
        <v>1260000</v>
      </c>
      <c r="M13" s="40">
        <f t="shared" si="3"/>
        <v>932700</v>
      </c>
      <c r="N13" s="40">
        <f t="shared" si="4"/>
        <v>12954.166666666666</v>
      </c>
      <c r="O13" s="40"/>
      <c r="P13" s="40">
        <f t="shared" si="5"/>
        <v>6477.083333333333</v>
      </c>
      <c r="Q13" s="13">
        <f>S13/E13</f>
        <v>6477.083333333333</v>
      </c>
      <c r="R13" s="13"/>
      <c r="S13" s="14">
        <f t="shared" si="6"/>
        <v>466350</v>
      </c>
    </row>
    <row r="14" spans="1:19" ht="12.75">
      <c r="A14" s="3">
        <v>12</v>
      </c>
      <c r="B14" s="18" t="s">
        <v>22</v>
      </c>
      <c r="C14" s="18" t="s">
        <v>172</v>
      </c>
      <c r="D14" s="35" t="s">
        <v>23</v>
      </c>
      <c r="E14" s="36">
        <v>88</v>
      </c>
      <c r="F14" s="28" t="s">
        <v>8</v>
      </c>
      <c r="G14" s="37">
        <v>80004</v>
      </c>
      <c r="H14" s="38"/>
      <c r="I14" s="39">
        <f t="shared" si="1"/>
        <v>80004</v>
      </c>
      <c r="J14" s="11">
        <f t="shared" si="0"/>
        <v>7700000</v>
      </c>
      <c r="K14" s="12">
        <v>40</v>
      </c>
      <c r="L14" s="12">
        <f t="shared" si="2"/>
        <v>1540000</v>
      </c>
      <c r="M14" s="40">
        <f t="shared" si="3"/>
        <v>1139980</v>
      </c>
      <c r="N14" s="40">
        <f t="shared" si="4"/>
        <v>12954.318181818182</v>
      </c>
      <c r="O14" s="40"/>
      <c r="P14" s="40">
        <f t="shared" si="5"/>
        <v>6477.159090909091</v>
      </c>
      <c r="Q14" s="13">
        <f>S14/E14</f>
        <v>6477.159090909091</v>
      </c>
      <c r="R14" s="13"/>
      <c r="S14" s="14">
        <f t="shared" si="6"/>
        <v>569990</v>
      </c>
    </row>
    <row r="15" spans="1:19" ht="12.75">
      <c r="A15" s="3">
        <v>13</v>
      </c>
      <c r="B15" s="18" t="s">
        <v>26</v>
      </c>
      <c r="C15" s="18" t="s">
        <v>172</v>
      </c>
      <c r="D15" s="35" t="s">
        <v>27</v>
      </c>
      <c r="E15" s="36">
        <v>123</v>
      </c>
      <c r="F15" s="28" t="s">
        <v>8</v>
      </c>
      <c r="G15" s="37"/>
      <c r="H15" s="38"/>
      <c r="I15" s="39">
        <f t="shared" si="1"/>
        <v>0</v>
      </c>
      <c r="J15" s="11">
        <f t="shared" si="0"/>
        <v>10762500</v>
      </c>
      <c r="K15" s="12">
        <v>40</v>
      </c>
      <c r="L15" s="12">
        <f t="shared" si="2"/>
        <v>2152500</v>
      </c>
      <c r="M15" s="40">
        <f t="shared" si="3"/>
        <v>2152500</v>
      </c>
      <c r="N15" s="40">
        <f t="shared" si="4"/>
        <v>17500</v>
      </c>
      <c r="O15" s="40">
        <f>N15*2/3</f>
        <v>11666.666666666666</v>
      </c>
      <c r="P15" s="40">
        <f t="shared" si="5"/>
        <v>8750</v>
      </c>
      <c r="Q15" s="13">
        <f>S15/E15</f>
        <v>8750</v>
      </c>
      <c r="R15" s="13"/>
      <c r="S15" s="14">
        <f t="shared" si="6"/>
        <v>1076250</v>
      </c>
    </row>
    <row r="16" spans="1:19" ht="12.75">
      <c r="A16" s="3">
        <v>14</v>
      </c>
      <c r="B16" s="18" t="s">
        <v>28</v>
      </c>
      <c r="C16" s="18" t="s">
        <v>172</v>
      </c>
      <c r="D16" s="35" t="s">
        <v>29</v>
      </c>
      <c r="E16" s="36">
        <v>48</v>
      </c>
      <c r="F16" s="28" t="s">
        <v>8</v>
      </c>
      <c r="G16" s="37">
        <v>15360</v>
      </c>
      <c r="H16" s="38">
        <v>112068</v>
      </c>
      <c r="I16" s="39">
        <f>SUM(G16:H16)</f>
        <v>127428</v>
      </c>
      <c r="J16" s="11">
        <f t="shared" si="0"/>
        <v>4200000</v>
      </c>
      <c r="K16" s="12">
        <v>40</v>
      </c>
      <c r="L16" s="12">
        <f t="shared" si="2"/>
        <v>840000</v>
      </c>
      <c r="M16" s="40">
        <f t="shared" si="3"/>
        <v>763200</v>
      </c>
      <c r="N16" s="40">
        <f t="shared" si="4"/>
        <v>15900</v>
      </c>
      <c r="O16" s="40">
        <f>N16*2/3</f>
        <v>10600</v>
      </c>
      <c r="P16" s="40">
        <f t="shared" si="5"/>
        <v>7950</v>
      </c>
      <c r="Q16" s="13">
        <f>S16/E16</f>
        <v>7950</v>
      </c>
      <c r="R16" s="13"/>
      <c r="S16" s="14">
        <f t="shared" si="6"/>
        <v>381600</v>
      </c>
    </row>
    <row r="17" spans="1:19" ht="12.75">
      <c r="A17" s="3">
        <v>15</v>
      </c>
      <c r="B17" s="18" t="s">
        <v>30</v>
      </c>
      <c r="C17" s="18" t="s">
        <v>172</v>
      </c>
      <c r="D17" s="35" t="s">
        <v>31</v>
      </c>
      <c r="E17" s="36">
        <v>45</v>
      </c>
      <c r="F17" s="28" t="s">
        <v>8</v>
      </c>
      <c r="G17" s="37">
        <v>14400</v>
      </c>
      <c r="H17" s="38">
        <v>85392</v>
      </c>
      <c r="I17" s="39">
        <f>SUM(G17:H17)</f>
        <v>99792</v>
      </c>
      <c r="J17" s="11">
        <f t="shared" si="0"/>
        <v>3937500</v>
      </c>
      <c r="K17" s="12">
        <v>40</v>
      </c>
      <c r="L17" s="12">
        <f t="shared" si="2"/>
        <v>787500</v>
      </c>
      <c r="M17" s="40">
        <f t="shared" si="3"/>
        <v>715500</v>
      </c>
      <c r="N17" s="40">
        <f t="shared" si="4"/>
        <v>15900</v>
      </c>
      <c r="O17" s="40">
        <f>N17*2/3</f>
        <v>10600</v>
      </c>
      <c r="P17" s="40">
        <f t="shared" si="5"/>
        <v>7950</v>
      </c>
      <c r="Q17" s="13">
        <f>S17/E17</f>
        <v>7950</v>
      </c>
      <c r="R17" s="13"/>
      <c r="S17" s="14">
        <f t="shared" si="6"/>
        <v>357750</v>
      </c>
    </row>
    <row r="18" spans="1:19" ht="12.75">
      <c r="A18" s="3">
        <v>16</v>
      </c>
      <c r="B18" s="18" t="s">
        <v>32</v>
      </c>
      <c r="C18" s="18" t="s">
        <v>172</v>
      </c>
      <c r="D18" s="35" t="s">
        <v>33</v>
      </c>
      <c r="E18" s="36">
        <v>48</v>
      </c>
      <c r="F18" s="28" t="s">
        <v>8</v>
      </c>
      <c r="G18" s="37">
        <v>15360</v>
      </c>
      <c r="H18" s="38"/>
      <c r="I18" s="39">
        <f>SUM(G18:H18)</f>
        <v>15360</v>
      </c>
      <c r="J18" s="11">
        <f t="shared" si="0"/>
        <v>4200000</v>
      </c>
      <c r="K18" s="12">
        <v>40</v>
      </c>
      <c r="L18" s="12">
        <f t="shared" si="2"/>
        <v>840000</v>
      </c>
      <c r="M18" s="40">
        <f t="shared" si="3"/>
        <v>763200</v>
      </c>
      <c r="N18" s="40">
        <f t="shared" si="4"/>
        <v>15900</v>
      </c>
      <c r="O18" s="40">
        <f>N18*2/3</f>
        <v>10600</v>
      </c>
      <c r="P18" s="40">
        <f t="shared" si="5"/>
        <v>7950</v>
      </c>
      <c r="Q18" s="13">
        <f>S18/E18</f>
        <v>7950</v>
      </c>
      <c r="R18" s="13"/>
      <c r="S18" s="14">
        <f t="shared" si="6"/>
        <v>381600</v>
      </c>
    </row>
    <row r="19" spans="1:19" ht="12.75">
      <c r="A19" s="3">
        <v>17</v>
      </c>
      <c r="B19" s="17" t="s">
        <v>122</v>
      </c>
      <c r="C19" s="18" t="s">
        <v>172</v>
      </c>
      <c r="D19" s="15" t="s">
        <v>123</v>
      </c>
      <c r="E19" s="21">
        <v>1</v>
      </c>
      <c r="F19" s="28" t="s">
        <v>8</v>
      </c>
      <c r="G19" s="37">
        <f>SUM(G18:G18)</f>
        <v>15360</v>
      </c>
      <c r="H19" s="38">
        <f>SUM(H18:H18)</f>
        <v>0</v>
      </c>
      <c r="I19" s="39">
        <f>SUM(G19:H19)</f>
        <v>15360</v>
      </c>
      <c r="J19" s="11">
        <f t="shared" si="0"/>
        <v>87500</v>
      </c>
      <c r="K19" s="12">
        <v>40</v>
      </c>
      <c r="L19" s="12">
        <f t="shared" si="2"/>
        <v>17500</v>
      </c>
      <c r="M19" s="40"/>
      <c r="N19" s="40"/>
      <c r="O19" s="40"/>
      <c r="P19" s="40">
        <f t="shared" si="5"/>
        <v>0</v>
      </c>
      <c r="Q19" s="13">
        <v>8732</v>
      </c>
      <c r="R19" s="13"/>
      <c r="S19" s="14">
        <v>8732</v>
      </c>
    </row>
    <row r="20" spans="1:19" ht="12.75">
      <c r="A20" s="3">
        <v>18</v>
      </c>
      <c r="B20" s="18" t="s">
        <v>34</v>
      </c>
      <c r="C20" s="18" t="s">
        <v>172</v>
      </c>
      <c r="D20" s="35" t="s">
        <v>35</v>
      </c>
      <c r="E20" s="36">
        <v>9</v>
      </c>
      <c r="F20" s="28" t="s">
        <v>8</v>
      </c>
      <c r="G20" s="37"/>
      <c r="H20" s="38"/>
      <c r="I20" s="41"/>
      <c r="J20" s="11">
        <f t="shared" si="0"/>
        <v>787500</v>
      </c>
      <c r="K20" s="12">
        <v>35</v>
      </c>
      <c r="L20" s="12">
        <f t="shared" si="2"/>
        <v>236250</v>
      </c>
      <c r="M20" s="40">
        <f aca="true" t="shared" si="7" ref="M20:M28">L20-(G20*5)</f>
        <v>236250</v>
      </c>
      <c r="N20" s="40">
        <f aca="true" t="shared" si="8" ref="N20:N28">M20/E20</f>
        <v>26250</v>
      </c>
      <c r="O20" s="40"/>
      <c r="P20" s="40">
        <f t="shared" si="5"/>
        <v>13125</v>
      </c>
      <c r="Q20" s="13">
        <f>S20/E20</f>
        <v>13125</v>
      </c>
      <c r="R20" s="13"/>
      <c r="S20" s="14">
        <f>E20*P20</f>
        <v>118125</v>
      </c>
    </row>
    <row r="21" spans="1:19" ht="12.75">
      <c r="A21" s="3">
        <v>19</v>
      </c>
      <c r="B21" s="18" t="s">
        <v>36</v>
      </c>
      <c r="C21" s="18" t="s">
        <v>172</v>
      </c>
      <c r="D21" s="35" t="s">
        <v>37</v>
      </c>
      <c r="E21" s="36">
        <v>3</v>
      </c>
      <c r="F21" s="28" t="s">
        <v>8</v>
      </c>
      <c r="G21" s="37">
        <v>27360</v>
      </c>
      <c r="H21" s="38"/>
      <c r="I21" s="39">
        <f>SUM(G21:H21)</f>
        <v>27360</v>
      </c>
      <c r="J21" s="11">
        <f t="shared" si="0"/>
        <v>262500</v>
      </c>
      <c r="K21" s="12">
        <v>30</v>
      </c>
      <c r="L21" s="12">
        <f t="shared" si="2"/>
        <v>105000</v>
      </c>
      <c r="M21" s="40">
        <f t="shared" si="7"/>
        <v>-31800</v>
      </c>
      <c r="N21" s="40">
        <f t="shared" si="8"/>
        <v>-10600</v>
      </c>
      <c r="O21" s="40"/>
      <c r="P21" s="40">
        <f t="shared" si="5"/>
        <v>-5300</v>
      </c>
      <c r="Q21" s="13">
        <f>-S21/E21</f>
        <v>-8732</v>
      </c>
      <c r="R21" s="13"/>
      <c r="S21" s="14">
        <v>26196</v>
      </c>
    </row>
    <row r="22" spans="1:19" ht="12.75">
      <c r="A22" s="3">
        <v>20</v>
      </c>
      <c r="B22" s="17" t="s">
        <v>128</v>
      </c>
      <c r="C22" s="18" t="s">
        <v>172</v>
      </c>
      <c r="D22" s="15" t="s">
        <v>129</v>
      </c>
      <c r="E22" s="21">
        <v>11</v>
      </c>
      <c r="F22" s="28" t="s">
        <v>8</v>
      </c>
      <c r="G22" s="37"/>
      <c r="H22" s="38"/>
      <c r="I22" s="41"/>
      <c r="J22" s="11">
        <f t="shared" si="0"/>
        <v>962500</v>
      </c>
      <c r="K22" s="12">
        <v>40</v>
      </c>
      <c r="L22" s="12">
        <f t="shared" si="2"/>
        <v>192500</v>
      </c>
      <c r="M22" s="40">
        <f t="shared" si="7"/>
        <v>192500</v>
      </c>
      <c r="N22" s="40">
        <f t="shared" si="8"/>
        <v>17500</v>
      </c>
      <c r="O22" s="40"/>
      <c r="P22" s="40">
        <f t="shared" si="5"/>
        <v>8750</v>
      </c>
      <c r="Q22" s="13">
        <f>S22/E22</f>
        <v>8750</v>
      </c>
      <c r="R22" s="13"/>
      <c r="S22" s="14">
        <f aca="true" t="shared" si="9" ref="S22:S28">E22*P22</f>
        <v>96250</v>
      </c>
    </row>
    <row r="23" spans="1:19" ht="12.75">
      <c r="A23" s="3">
        <v>21</v>
      </c>
      <c r="B23" s="18" t="s">
        <v>38</v>
      </c>
      <c r="C23" s="18" t="s">
        <v>172</v>
      </c>
      <c r="D23" s="35" t="s">
        <v>39</v>
      </c>
      <c r="E23" s="36">
        <v>41</v>
      </c>
      <c r="F23" s="28" t="s">
        <v>40</v>
      </c>
      <c r="G23" s="37">
        <v>55836</v>
      </c>
      <c r="H23" s="38"/>
      <c r="I23" s="39">
        <f>SUM(G23:H23)</f>
        <v>55836</v>
      </c>
      <c r="J23" s="11">
        <f t="shared" si="0"/>
        <v>3587500</v>
      </c>
      <c r="K23" s="12">
        <v>30</v>
      </c>
      <c r="L23" s="12">
        <f t="shared" si="2"/>
        <v>1435000</v>
      </c>
      <c r="M23" s="40">
        <f t="shared" si="7"/>
        <v>1155820</v>
      </c>
      <c r="N23" s="40">
        <f t="shared" si="8"/>
        <v>28190.731707317074</v>
      </c>
      <c r="O23" s="40"/>
      <c r="P23" s="40">
        <f t="shared" si="5"/>
        <v>14095.365853658537</v>
      </c>
      <c r="Q23" s="13">
        <f>S23/E23</f>
        <v>14095.365853658537</v>
      </c>
      <c r="R23" s="13"/>
      <c r="S23" s="14">
        <f t="shared" si="9"/>
        <v>577910</v>
      </c>
    </row>
    <row r="24" spans="1:19" ht="12.75">
      <c r="A24" s="3">
        <v>22</v>
      </c>
      <c r="B24" s="18" t="s">
        <v>41</v>
      </c>
      <c r="C24" s="18" t="s">
        <v>172</v>
      </c>
      <c r="D24" s="35" t="s">
        <v>42</v>
      </c>
      <c r="E24" s="36">
        <v>78</v>
      </c>
      <c r="F24" s="28" t="s">
        <v>8</v>
      </c>
      <c r="G24" s="37">
        <v>51972</v>
      </c>
      <c r="H24" s="38"/>
      <c r="I24" s="39">
        <f>SUM(G24:H24)</f>
        <v>51972</v>
      </c>
      <c r="J24" s="11">
        <f t="shared" si="0"/>
        <v>6825000</v>
      </c>
      <c r="K24" s="12">
        <v>40</v>
      </c>
      <c r="L24" s="12">
        <f t="shared" si="2"/>
        <v>1365000</v>
      </c>
      <c r="M24" s="40">
        <f t="shared" si="7"/>
        <v>1105140</v>
      </c>
      <c r="N24" s="40">
        <f t="shared" si="8"/>
        <v>14168.461538461539</v>
      </c>
      <c r="O24" s="40">
        <f>N24*2/3</f>
        <v>9445.641025641025</v>
      </c>
      <c r="P24" s="40">
        <f t="shared" si="5"/>
        <v>7084.2307692307695</v>
      </c>
      <c r="Q24" s="13">
        <f>S24/E24</f>
        <v>7084.2307692307695</v>
      </c>
      <c r="R24" s="13"/>
      <c r="S24" s="14">
        <f t="shared" si="9"/>
        <v>552570</v>
      </c>
    </row>
    <row r="25" spans="1:19" ht="12.75">
      <c r="A25" s="3">
        <v>23</v>
      </c>
      <c r="B25" s="18" t="s">
        <v>43</v>
      </c>
      <c r="C25" s="18" t="s">
        <v>172</v>
      </c>
      <c r="D25" s="35" t="s">
        <v>44</v>
      </c>
      <c r="E25" s="36">
        <v>73</v>
      </c>
      <c r="F25" s="28" t="s">
        <v>8</v>
      </c>
      <c r="G25" s="37">
        <v>48636</v>
      </c>
      <c r="H25" s="38"/>
      <c r="I25" s="39">
        <f>SUM(G25:H25)</f>
        <v>48636</v>
      </c>
      <c r="J25" s="11">
        <f t="shared" si="0"/>
        <v>6387500</v>
      </c>
      <c r="K25" s="12">
        <v>40</v>
      </c>
      <c r="L25" s="12">
        <f t="shared" si="2"/>
        <v>1277500</v>
      </c>
      <c r="M25" s="40">
        <f t="shared" si="7"/>
        <v>1034320</v>
      </c>
      <c r="N25" s="40">
        <f t="shared" si="8"/>
        <v>14168.767123287671</v>
      </c>
      <c r="O25" s="40">
        <f>N25*2/3</f>
        <v>9445.844748858448</v>
      </c>
      <c r="P25" s="40">
        <f t="shared" si="5"/>
        <v>7084.3835616438355</v>
      </c>
      <c r="Q25" s="13">
        <f>S25/E25</f>
        <v>7084.3835616438355</v>
      </c>
      <c r="R25" s="13"/>
      <c r="S25" s="14">
        <f t="shared" si="9"/>
        <v>517160</v>
      </c>
    </row>
    <row r="26" spans="1:19" ht="12.75">
      <c r="A26" s="3">
        <v>24</v>
      </c>
      <c r="B26" s="18" t="s">
        <v>43</v>
      </c>
      <c r="C26" s="18" t="s">
        <v>172</v>
      </c>
      <c r="D26" s="35" t="s">
        <v>45</v>
      </c>
      <c r="E26" s="36">
        <v>34</v>
      </c>
      <c r="F26" s="28" t="s">
        <v>8</v>
      </c>
      <c r="G26" s="37">
        <v>22656</v>
      </c>
      <c r="H26" s="38"/>
      <c r="I26" s="39">
        <f>SUM(G26:H26)</f>
        <v>22656</v>
      </c>
      <c r="J26" s="11">
        <f t="shared" si="0"/>
        <v>2975000</v>
      </c>
      <c r="K26" s="12">
        <v>40</v>
      </c>
      <c r="L26" s="12">
        <f t="shared" si="2"/>
        <v>595000</v>
      </c>
      <c r="M26" s="40">
        <f t="shared" si="7"/>
        <v>481720</v>
      </c>
      <c r="N26" s="40">
        <f t="shared" si="8"/>
        <v>14168.235294117647</v>
      </c>
      <c r="O26" s="40">
        <f>N26*2/3</f>
        <v>9445.490196078432</v>
      </c>
      <c r="P26" s="40">
        <f t="shared" si="5"/>
        <v>7084.117647058823</v>
      </c>
      <c r="Q26" s="13">
        <f>S26/E26</f>
        <v>7084.117647058823</v>
      </c>
      <c r="R26" s="13"/>
      <c r="S26" s="14">
        <f t="shared" si="9"/>
        <v>240860</v>
      </c>
    </row>
    <row r="27" spans="1:19" ht="12.75">
      <c r="A27" s="3">
        <v>25</v>
      </c>
      <c r="B27" s="18" t="s">
        <v>43</v>
      </c>
      <c r="C27" s="18" t="s">
        <v>172</v>
      </c>
      <c r="D27" s="35" t="s">
        <v>46</v>
      </c>
      <c r="E27" s="36">
        <v>34</v>
      </c>
      <c r="F27" s="28" t="s">
        <v>8</v>
      </c>
      <c r="G27" s="37">
        <v>22656</v>
      </c>
      <c r="H27" s="38"/>
      <c r="I27" s="39">
        <f>SUM(G27:H27)</f>
        <v>22656</v>
      </c>
      <c r="J27" s="11">
        <f t="shared" si="0"/>
        <v>2975000</v>
      </c>
      <c r="K27" s="12">
        <v>40</v>
      </c>
      <c r="L27" s="12">
        <f t="shared" si="2"/>
        <v>595000</v>
      </c>
      <c r="M27" s="40">
        <f t="shared" si="7"/>
        <v>481720</v>
      </c>
      <c r="N27" s="40">
        <f t="shared" si="8"/>
        <v>14168.235294117647</v>
      </c>
      <c r="O27" s="40">
        <f>N27*2/3</f>
        <v>9445.490196078432</v>
      </c>
      <c r="P27" s="40">
        <f t="shared" si="5"/>
        <v>7084.117647058823</v>
      </c>
      <c r="Q27" s="13">
        <f>S27/E27</f>
        <v>7084.117647058823</v>
      </c>
      <c r="R27" s="13"/>
      <c r="S27" s="14">
        <f t="shared" si="9"/>
        <v>240860</v>
      </c>
    </row>
    <row r="28" spans="1:19" ht="12.75">
      <c r="A28" s="3">
        <v>26</v>
      </c>
      <c r="B28" s="17" t="s">
        <v>130</v>
      </c>
      <c r="C28" s="18" t="s">
        <v>172</v>
      </c>
      <c r="D28" s="15" t="s">
        <v>131</v>
      </c>
      <c r="E28" s="21">
        <v>11</v>
      </c>
      <c r="F28" s="28" t="s">
        <v>8</v>
      </c>
      <c r="G28" s="37"/>
      <c r="H28" s="38"/>
      <c r="I28" s="41"/>
      <c r="J28" s="11">
        <f t="shared" si="0"/>
        <v>962500</v>
      </c>
      <c r="K28" s="12">
        <v>40</v>
      </c>
      <c r="L28" s="12">
        <f t="shared" si="2"/>
        <v>192500</v>
      </c>
      <c r="M28" s="40">
        <f t="shared" si="7"/>
        <v>192500</v>
      </c>
      <c r="N28" s="40">
        <f t="shared" si="8"/>
        <v>17500</v>
      </c>
      <c r="O28" s="40"/>
      <c r="P28" s="40">
        <f t="shared" si="5"/>
        <v>8750</v>
      </c>
      <c r="Q28" s="13">
        <f>S28/E28</f>
        <v>8750</v>
      </c>
      <c r="R28" s="13"/>
      <c r="S28" s="14">
        <f t="shared" si="9"/>
        <v>96250</v>
      </c>
    </row>
    <row r="29" spans="1:19" ht="12.75">
      <c r="A29" s="3">
        <v>27</v>
      </c>
      <c r="B29" s="18" t="s">
        <v>47</v>
      </c>
      <c r="C29" s="18" t="s">
        <v>172</v>
      </c>
      <c r="D29" s="35" t="s">
        <v>48</v>
      </c>
      <c r="E29" s="36">
        <v>101</v>
      </c>
      <c r="F29" s="28" t="s">
        <v>8</v>
      </c>
      <c r="G29" s="37">
        <v>61920</v>
      </c>
      <c r="H29" s="38">
        <v>119132</v>
      </c>
      <c r="I29" s="39">
        <f>SUM(G29:H29)</f>
        <v>181052</v>
      </c>
      <c r="J29" s="11">
        <f t="shared" si="0"/>
        <v>8837500</v>
      </c>
      <c r="K29" s="12">
        <v>40</v>
      </c>
      <c r="L29" s="12">
        <f t="shared" si="2"/>
        <v>1767500</v>
      </c>
      <c r="M29" s="40">
        <f aca="true" t="shared" si="10" ref="M29:M42">L29-(G29*5)</f>
        <v>1457900</v>
      </c>
      <c r="N29" s="40">
        <f aca="true" t="shared" si="11" ref="N29:N42">M29/E29</f>
        <v>14434.653465346535</v>
      </c>
      <c r="O29" s="40"/>
      <c r="P29" s="40">
        <f t="shared" si="5"/>
        <v>7217.3267326732675</v>
      </c>
      <c r="Q29" s="13">
        <f>S29/E29</f>
        <v>7217.3267326732675</v>
      </c>
      <c r="R29" s="13"/>
      <c r="S29" s="14">
        <f aca="true" t="shared" si="12" ref="S29:S47">E29*P29</f>
        <v>728950</v>
      </c>
    </row>
    <row r="30" spans="1:19" ht="12.75">
      <c r="A30" s="3">
        <v>28</v>
      </c>
      <c r="B30" s="17" t="s">
        <v>148</v>
      </c>
      <c r="C30" s="18" t="s">
        <v>171</v>
      </c>
      <c r="D30" s="15" t="s">
        <v>149</v>
      </c>
      <c r="E30" s="21">
        <v>4</v>
      </c>
      <c r="F30" s="28" t="s">
        <v>8</v>
      </c>
      <c r="G30" s="37">
        <v>9564</v>
      </c>
      <c r="H30" s="38"/>
      <c r="I30" s="39">
        <f>SUM(G30:H30)</f>
        <v>9564</v>
      </c>
      <c r="J30" s="11">
        <f t="shared" si="0"/>
        <v>350000</v>
      </c>
      <c r="K30" s="12">
        <v>30</v>
      </c>
      <c r="L30" s="12">
        <f t="shared" si="2"/>
        <v>140000</v>
      </c>
      <c r="M30" s="40">
        <f t="shared" si="10"/>
        <v>92180</v>
      </c>
      <c r="N30" s="40">
        <f t="shared" si="11"/>
        <v>23045</v>
      </c>
      <c r="O30" s="40"/>
      <c r="P30" s="40">
        <f t="shared" si="5"/>
        <v>11522.5</v>
      </c>
      <c r="Q30" s="13">
        <f>S30/E30</f>
        <v>11522.5</v>
      </c>
      <c r="R30" s="13"/>
      <c r="S30" s="14">
        <f t="shared" si="12"/>
        <v>46090</v>
      </c>
    </row>
    <row r="31" spans="1:19" ht="12.75">
      <c r="A31" s="3">
        <v>29</v>
      </c>
      <c r="B31" s="17" t="s">
        <v>126</v>
      </c>
      <c r="C31" s="18" t="s">
        <v>172</v>
      </c>
      <c r="D31" s="15" t="s">
        <v>127</v>
      </c>
      <c r="E31" s="21">
        <v>66</v>
      </c>
      <c r="F31" s="28" t="s">
        <v>8</v>
      </c>
      <c r="G31" s="37"/>
      <c r="H31" s="38"/>
      <c r="I31" s="41"/>
      <c r="J31" s="11">
        <f t="shared" si="0"/>
        <v>5775000</v>
      </c>
      <c r="K31" s="12">
        <v>40</v>
      </c>
      <c r="L31" s="12">
        <f t="shared" si="2"/>
        <v>1155000</v>
      </c>
      <c r="M31" s="40">
        <f t="shared" si="10"/>
        <v>1155000</v>
      </c>
      <c r="N31" s="40">
        <f t="shared" si="11"/>
        <v>17500</v>
      </c>
      <c r="O31" s="40"/>
      <c r="P31" s="40">
        <f t="shared" si="5"/>
        <v>8750</v>
      </c>
      <c r="Q31" s="13">
        <f>S31/E31</f>
        <v>8750</v>
      </c>
      <c r="R31" s="13"/>
      <c r="S31" s="14">
        <f t="shared" si="12"/>
        <v>577500</v>
      </c>
    </row>
    <row r="32" spans="1:19" ht="12.75">
      <c r="A32" s="3">
        <v>30</v>
      </c>
      <c r="B32" s="18" t="s">
        <v>49</v>
      </c>
      <c r="C32" s="18" t="s">
        <v>172</v>
      </c>
      <c r="D32" s="35" t="s">
        <v>50</v>
      </c>
      <c r="E32" s="36">
        <v>33</v>
      </c>
      <c r="F32" s="28" t="s">
        <v>8</v>
      </c>
      <c r="G32" s="37">
        <v>38880</v>
      </c>
      <c r="H32" s="38"/>
      <c r="I32" s="39">
        <f aca="true" t="shared" si="13" ref="I32:I41">SUM(G32:H32)</f>
        <v>38880</v>
      </c>
      <c r="J32" s="11">
        <f t="shared" si="0"/>
        <v>2887500</v>
      </c>
      <c r="K32" s="12">
        <v>35</v>
      </c>
      <c r="L32" s="12">
        <f t="shared" si="2"/>
        <v>866249.9999999998</v>
      </c>
      <c r="M32" s="40">
        <f t="shared" si="10"/>
        <v>671849.9999999998</v>
      </c>
      <c r="N32" s="40">
        <f t="shared" si="11"/>
        <v>20359.0909090909</v>
      </c>
      <c r="O32" s="40"/>
      <c r="P32" s="40">
        <f t="shared" si="5"/>
        <v>10179.54545454545</v>
      </c>
      <c r="Q32" s="13">
        <f>S32/E32</f>
        <v>10179.54545454545</v>
      </c>
      <c r="R32" s="13"/>
      <c r="S32" s="14">
        <f t="shared" si="12"/>
        <v>335924.9999999999</v>
      </c>
    </row>
    <row r="33" spans="1:19" ht="12.75">
      <c r="A33" s="3">
        <v>31</v>
      </c>
      <c r="B33" s="18" t="s">
        <v>51</v>
      </c>
      <c r="C33" s="18" t="s">
        <v>172</v>
      </c>
      <c r="D33" s="35" t="s">
        <v>52</v>
      </c>
      <c r="E33" s="36">
        <v>72</v>
      </c>
      <c r="F33" s="28" t="s">
        <v>8</v>
      </c>
      <c r="G33" s="37">
        <v>134892</v>
      </c>
      <c r="H33" s="38"/>
      <c r="I33" s="39">
        <f t="shared" si="13"/>
        <v>134892</v>
      </c>
      <c r="J33" s="11">
        <f t="shared" si="0"/>
        <v>6300000</v>
      </c>
      <c r="K33" s="12">
        <v>30</v>
      </c>
      <c r="L33" s="12">
        <f t="shared" si="2"/>
        <v>2520000</v>
      </c>
      <c r="M33" s="40">
        <f t="shared" si="10"/>
        <v>1845540</v>
      </c>
      <c r="N33" s="40">
        <f t="shared" si="11"/>
        <v>25632.5</v>
      </c>
      <c r="O33" s="40"/>
      <c r="P33" s="40">
        <f t="shared" si="5"/>
        <v>12816.25</v>
      </c>
      <c r="Q33" s="13">
        <f>S33/E33</f>
        <v>12816.25</v>
      </c>
      <c r="R33" s="13"/>
      <c r="S33" s="14">
        <f t="shared" si="12"/>
        <v>922770</v>
      </c>
    </row>
    <row r="34" spans="1:19" ht="12.75">
      <c r="A34" s="3">
        <v>32</v>
      </c>
      <c r="B34" s="18" t="s">
        <v>51</v>
      </c>
      <c r="C34" s="18" t="s">
        <v>172</v>
      </c>
      <c r="D34" s="35" t="s">
        <v>53</v>
      </c>
      <c r="E34" s="36">
        <v>37</v>
      </c>
      <c r="F34" s="28" t="s">
        <v>8</v>
      </c>
      <c r="G34" s="37">
        <v>69312</v>
      </c>
      <c r="H34" s="38"/>
      <c r="I34" s="39">
        <f t="shared" si="13"/>
        <v>69312</v>
      </c>
      <c r="J34" s="11">
        <f t="shared" si="0"/>
        <v>3237500</v>
      </c>
      <c r="K34" s="12">
        <v>30</v>
      </c>
      <c r="L34" s="12">
        <f t="shared" si="2"/>
        <v>1295000</v>
      </c>
      <c r="M34" s="40">
        <f t="shared" si="10"/>
        <v>948440</v>
      </c>
      <c r="N34" s="40">
        <f t="shared" si="11"/>
        <v>25633.513513513513</v>
      </c>
      <c r="O34" s="40"/>
      <c r="P34" s="40">
        <f t="shared" si="5"/>
        <v>12816.756756756757</v>
      </c>
      <c r="Q34" s="13">
        <f>S34/E34</f>
        <v>12816.756756756757</v>
      </c>
      <c r="R34" s="13"/>
      <c r="S34" s="14">
        <f t="shared" si="12"/>
        <v>474220</v>
      </c>
    </row>
    <row r="35" spans="1:19" ht="12.75">
      <c r="A35" s="3">
        <v>33</v>
      </c>
      <c r="B35" s="18" t="s">
        <v>54</v>
      </c>
      <c r="C35" s="18" t="s">
        <v>172</v>
      </c>
      <c r="D35" s="35" t="s">
        <v>55</v>
      </c>
      <c r="E35" s="36">
        <v>55</v>
      </c>
      <c r="F35" s="28" t="s">
        <v>8</v>
      </c>
      <c r="G35" s="37">
        <v>103032</v>
      </c>
      <c r="H35" s="38"/>
      <c r="I35" s="39">
        <f t="shared" si="13"/>
        <v>103032</v>
      </c>
      <c r="J35" s="11">
        <f t="shared" si="0"/>
        <v>4812500</v>
      </c>
      <c r="K35" s="12">
        <v>30</v>
      </c>
      <c r="L35" s="12">
        <f t="shared" si="2"/>
        <v>1925000</v>
      </c>
      <c r="M35" s="40">
        <f t="shared" si="10"/>
        <v>1409840</v>
      </c>
      <c r="N35" s="40">
        <f t="shared" si="11"/>
        <v>25633.454545454544</v>
      </c>
      <c r="O35" s="40"/>
      <c r="P35" s="40">
        <f t="shared" si="5"/>
        <v>12816.727272727272</v>
      </c>
      <c r="Q35" s="13">
        <f>S35/E35</f>
        <v>12816.727272727272</v>
      </c>
      <c r="R35" s="13"/>
      <c r="S35" s="14">
        <f t="shared" si="12"/>
        <v>704920</v>
      </c>
    </row>
    <row r="36" spans="1:19" ht="12.75">
      <c r="A36" s="3">
        <v>34</v>
      </c>
      <c r="B36" s="18" t="s">
        <v>56</v>
      </c>
      <c r="C36" s="18" t="s">
        <v>172</v>
      </c>
      <c r="D36" s="35" t="s">
        <v>57</v>
      </c>
      <c r="E36" s="36">
        <v>55</v>
      </c>
      <c r="F36" s="28" t="s">
        <v>8</v>
      </c>
      <c r="G36" s="37">
        <v>103032</v>
      </c>
      <c r="H36" s="38">
        <v>99396</v>
      </c>
      <c r="I36" s="39">
        <f t="shared" si="13"/>
        <v>202428</v>
      </c>
      <c r="J36" s="11">
        <f t="shared" si="0"/>
        <v>4812500</v>
      </c>
      <c r="K36" s="12">
        <v>30</v>
      </c>
      <c r="L36" s="12">
        <f t="shared" si="2"/>
        <v>1925000</v>
      </c>
      <c r="M36" s="40">
        <f t="shared" si="10"/>
        <v>1409840</v>
      </c>
      <c r="N36" s="40">
        <f t="shared" si="11"/>
        <v>25633.454545454544</v>
      </c>
      <c r="O36" s="40"/>
      <c r="P36" s="40">
        <f t="shared" si="5"/>
        <v>12816.727272727272</v>
      </c>
      <c r="Q36" s="13">
        <f>S36/E36</f>
        <v>12816.727272727272</v>
      </c>
      <c r="R36" s="13"/>
      <c r="S36" s="14">
        <f t="shared" si="12"/>
        <v>704920</v>
      </c>
    </row>
    <row r="37" spans="1:19" ht="12.75">
      <c r="A37" s="3">
        <v>35</v>
      </c>
      <c r="B37" s="18" t="s">
        <v>58</v>
      </c>
      <c r="C37" s="18" t="s">
        <v>172</v>
      </c>
      <c r="D37" s="35" t="s">
        <v>59</v>
      </c>
      <c r="E37" s="36">
        <v>9</v>
      </c>
      <c r="F37" s="28" t="s">
        <v>8</v>
      </c>
      <c r="G37" s="37">
        <v>16860</v>
      </c>
      <c r="H37" s="38"/>
      <c r="I37" s="39">
        <f t="shared" si="13"/>
        <v>16860</v>
      </c>
      <c r="J37" s="11">
        <f t="shared" si="0"/>
        <v>787500</v>
      </c>
      <c r="K37" s="12">
        <v>30</v>
      </c>
      <c r="L37" s="12">
        <f t="shared" si="2"/>
        <v>315000</v>
      </c>
      <c r="M37" s="40">
        <f t="shared" si="10"/>
        <v>230700</v>
      </c>
      <c r="N37" s="40">
        <f t="shared" si="11"/>
        <v>25633.333333333332</v>
      </c>
      <c r="O37" s="40"/>
      <c r="P37" s="40">
        <f t="shared" si="5"/>
        <v>12816.666666666666</v>
      </c>
      <c r="Q37" s="13">
        <f>S37/E37</f>
        <v>12816.666666666666</v>
      </c>
      <c r="R37" s="13"/>
      <c r="S37" s="14">
        <f t="shared" si="12"/>
        <v>115350</v>
      </c>
    </row>
    <row r="38" spans="1:19" ht="12.75">
      <c r="A38" s="3">
        <v>36</v>
      </c>
      <c r="B38" s="18" t="s">
        <v>60</v>
      </c>
      <c r="C38" s="18" t="s">
        <v>172</v>
      </c>
      <c r="D38" s="35" t="s">
        <v>61</v>
      </c>
      <c r="E38" s="36">
        <v>72</v>
      </c>
      <c r="F38" s="28" t="s">
        <v>8</v>
      </c>
      <c r="G38" s="37">
        <v>23040</v>
      </c>
      <c r="H38" s="38"/>
      <c r="I38" s="39">
        <f t="shared" si="13"/>
        <v>23040</v>
      </c>
      <c r="J38" s="11">
        <f t="shared" si="0"/>
        <v>6300000</v>
      </c>
      <c r="K38" s="12">
        <v>30</v>
      </c>
      <c r="L38" s="12">
        <f t="shared" si="2"/>
        <v>2520000</v>
      </c>
      <c r="M38" s="40">
        <f t="shared" si="10"/>
        <v>2404800</v>
      </c>
      <c r="N38" s="40">
        <f t="shared" si="11"/>
        <v>33400</v>
      </c>
      <c r="O38" s="40"/>
      <c r="P38" s="40">
        <f t="shared" si="5"/>
        <v>16700</v>
      </c>
      <c r="Q38" s="13">
        <f>S38/E38</f>
        <v>16700</v>
      </c>
      <c r="R38" s="13"/>
      <c r="S38" s="14">
        <f t="shared" si="12"/>
        <v>1202400</v>
      </c>
    </row>
    <row r="39" spans="1:19" ht="12.75">
      <c r="A39" s="3">
        <v>37</v>
      </c>
      <c r="B39" s="18" t="s">
        <v>60</v>
      </c>
      <c r="C39" s="18" t="s">
        <v>172</v>
      </c>
      <c r="D39" s="35" t="s">
        <v>62</v>
      </c>
      <c r="E39" s="36">
        <v>37</v>
      </c>
      <c r="F39" s="28" t="s">
        <v>8</v>
      </c>
      <c r="G39" s="37">
        <v>11844</v>
      </c>
      <c r="H39" s="38"/>
      <c r="I39" s="39">
        <f t="shared" si="13"/>
        <v>11844</v>
      </c>
      <c r="J39" s="11">
        <f t="shared" si="0"/>
        <v>3237500</v>
      </c>
      <c r="K39" s="12">
        <v>30</v>
      </c>
      <c r="L39" s="12">
        <f t="shared" si="2"/>
        <v>1295000</v>
      </c>
      <c r="M39" s="40">
        <f t="shared" si="10"/>
        <v>1235780</v>
      </c>
      <c r="N39" s="40">
        <f t="shared" si="11"/>
        <v>33399.45945945946</v>
      </c>
      <c r="O39" s="40"/>
      <c r="P39" s="40">
        <f t="shared" si="5"/>
        <v>16699.72972972973</v>
      </c>
      <c r="Q39" s="13">
        <f>S39/E39</f>
        <v>16699.72972972973</v>
      </c>
      <c r="R39" s="13"/>
      <c r="S39" s="14">
        <f>E39*P39</f>
        <v>617890</v>
      </c>
    </row>
    <row r="40" spans="1:19" ht="12.75">
      <c r="A40" s="3">
        <v>38</v>
      </c>
      <c r="B40" s="18" t="s">
        <v>63</v>
      </c>
      <c r="C40" s="18" t="s">
        <v>172</v>
      </c>
      <c r="D40" s="35" t="s">
        <v>64</v>
      </c>
      <c r="E40" s="36">
        <v>55</v>
      </c>
      <c r="F40" s="28" t="s">
        <v>8</v>
      </c>
      <c r="G40" s="37">
        <v>17604</v>
      </c>
      <c r="H40" s="38"/>
      <c r="I40" s="39">
        <f t="shared" si="13"/>
        <v>17604</v>
      </c>
      <c r="J40" s="11">
        <f t="shared" si="0"/>
        <v>4812500</v>
      </c>
      <c r="K40" s="12">
        <v>30</v>
      </c>
      <c r="L40" s="12">
        <f t="shared" si="2"/>
        <v>1925000</v>
      </c>
      <c r="M40" s="40">
        <f t="shared" si="10"/>
        <v>1836980</v>
      </c>
      <c r="N40" s="40">
        <f t="shared" si="11"/>
        <v>33399.63636363636</v>
      </c>
      <c r="O40" s="40"/>
      <c r="P40" s="40">
        <f t="shared" si="5"/>
        <v>16699.81818181818</v>
      </c>
      <c r="Q40" s="13">
        <f>S40/E40</f>
        <v>16699.81818181818</v>
      </c>
      <c r="R40" s="13"/>
      <c r="S40" s="14">
        <f t="shared" si="12"/>
        <v>918489.9999999999</v>
      </c>
    </row>
    <row r="41" spans="1:19" ht="12.75">
      <c r="A41" s="3">
        <v>39</v>
      </c>
      <c r="B41" s="18" t="s">
        <v>63</v>
      </c>
      <c r="C41" s="18" t="s">
        <v>172</v>
      </c>
      <c r="D41" s="35" t="s">
        <v>65</v>
      </c>
      <c r="E41" s="36">
        <v>55</v>
      </c>
      <c r="F41" s="28" t="s">
        <v>8</v>
      </c>
      <c r="G41" s="37">
        <v>17604</v>
      </c>
      <c r="H41" s="38"/>
      <c r="I41" s="39">
        <f t="shared" si="13"/>
        <v>17604</v>
      </c>
      <c r="J41" s="11">
        <f t="shared" si="0"/>
        <v>4812500</v>
      </c>
      <c r="K41" s="12">
        <v>30</v>
      </c>
      <c r="L41" s="12">
        <f t="shared" si="2"/>
        <v>1925000</v>
      </c>
      <c r="M41" s="40">
        <f t="shared" si="10"/>
        <v>1836980</v>
      </c>
      <c r="N41" s="40">
        <f t="shared" si="11"/>
        <v>33399.63636363636</v>
      </c>
      <c r="O41" s="40"/>
      <c r="P41" s="40">
        <f t="shared" si="5"/>
        <v>16699.81818181818</v>
      </c>
      <c r="Q41" s="13">
        <f>S41/E41</f>
        <v>16699.81818181818</v>
      </c>
      <c r="R41" s="13"/>
      <c r="S41" s="14">
        <f t="shared" si="12"/>
        <v>918489.9999999999</v>
      </c>
    </row>
    <row r="42" spans="1:19" ht="12.75">
      <c r="A42" s="3">
        <v>40</v>
      </c>
      <c r="B42" s="18" t="s">
        <v>66</v>
      </c>
      <c r="C42" s="18" t="s">
        <v>172</v>
      </c>
      <c r="D42" s="35" t="s">
        <v>67</v>
      </c>
      <c r="E42" s="36">
        <v>16</v>
      </c>
      <c r="F42" s="28" t="s">
        <v>8</v>
      </c>
      <c r="G42" s="37"/>
      <c r="H42" s="38"/>
      <c r="I42" s="41"/>
      <c r="J42" s="11">
        <f t="shared" si="0"/>
        <v>1400000</v>
      </c>
      <c r="K42" s="12">
        <v>40</v>
      </c>
      <c r="L42" s="12">
        <f t="shared" si="2"/>
        <v>280000</v>
      </c>
      <c r="M42" s="40">
        <f t="shared" si="10"/>
        <v>280000</v>
      </c>
      <c r="N42" s="40">
        <f t="shared" si="11"/>
        <v>17500</v>
      </c>
      <c r="O42" s="40"/>
      <c r="P42" s="40">
        <f t="shared" si="5"/>
        <v>8750</v>
      </c>
      <c r="Q42" s="13">
        <f>S42/E42</f>
        <v>8750</v>
      </c>
      <c r="R42" s="13"/>
      <c r="S42" s="14">
        <f t="shared" si="12"/>
        <v>140000</v>
      </c>
    </row>
    <row r="43" spans="1:19" ht="12.75">
      <c r="A43" s="3">
        <v>41</v>
      </c>
      <c r="B43" s="16" t="s">
        <v>167</v>
      </c>
      <c r="C43" s="18" t="s">
        <v>172</v>
      </c>
      <c r="D43" s="15" t="s">
        <v>162</v>
      </c>
      <c r="E43" s="22">
        <v>13</v>
      </c>
      <c r="F43" s="23"/>
      <c r="G43" s="24"/>
      <c r="H43" s="15"/>
      <c r="I43" s="25"/>
      <c r="J43" s="26"/>
      <c r="K43" s="27"/>
      <c r="L43" s="27"/>
      <c r="M43" s="27"/>
      <c r="N43" s="27"/>
      <c r="O43" s="27"/>
      <c r="P43" s="27"/>
      <c r="Q43" s="26"/>
      <c r="R43" s="26"/>
      <c r="S43" s="66">
        <v>88400</v>
      </c>
    </row>
    <row r="44" spans="1:19" ht="12.75">
      <c r="A44" s="3">
        <v>42</v>
      </c>
      <c r="B44" s="18" t="s">
        <v>68</v>
      </c>
      <c r="C44" s="69" t="s">
        <v>173</v>
      </c>
      <c r="D44" s="35" t="s">
        <v>69</v>
      </c>
      <c r="E44" s="36">
        <v>80</v>
      </c>
      <c r="F44" s="28" t="s">
        <v>70</v>
      </c>
      <c r="G44" s="37">
        <v>48000</v>
      </c>
      <c r="H44" s="38"/>
      <c r="I44" s="39">
        <f>SUM(G44:H44)</f>
        <v>48000</v>
      </c>
      <c r="J44" s="11">
        <f t="shared" si="0"/>
        <v>7000000</v>
      </c>
      <c r="K44" s="12">
        <v>40</v>
      </c>
      <c r="L44" s="12">
        <f t="shared" si="2"/>
        <v>1400000</v>
      </c>
      <c r="M44" s="40">
        <f aca="true" t="shared" si="14" ref="M44:M83">L44-(G44*5)</f>
        <v>1160000</v>
      </c>
      <c r="N44" s="40">
        <f aca="true" t="shared" si="15" ref="N44:N83">M44/E44</f>
        <v>14500</v>
      </c>
      <c r="O44" s="40">
        <f>N44*2/3</f>
        <v>9666.666666666666</v>
      </c>
      <c r="P44" s="40">
        <f t="shared" si="5"/>
        <v>7250</v>
      </c>
      <c r="Q44" s="13">
        <f>S44/E44</f>
        <v>7250</v>
      </c>
      <c r="R44" s="13"/>
      <c r="S44" s="14">
        <f t="shared" si="12"/>
        <v>580000</v>
      </c>
    </row>
    <row r="45" spans="1:19" ht="12.75">
      <c r="A45" s="3">
        <v>43</v>
      </c>
      <c r="B45" s="18" t="s">
        <v>71</v>
      </c>
      <c r="C45" s="18" t="s">
        <v>172</v>
      </c>
      <c r="D45" s="35" t="s">
        <v>72</v>
      </c>
      <c r="E45" s="36">
        <v>150</v>
      </c>
      <c r="F45" s="28" t="s">
        <v>73</v>
      </c>
      <c r="G45" s="37">
        <v>104400</v>
      </c>
      <c r="H45" s="38"/>
      <c r="I45" s="39">
        <f>SUM(G45:H45)</f>
        <v>104400</v>
      </c>
      <c r="J45" s="11">
        <f t="shared" si="0"/>
        <v>13125000</v>
      </c>
      <c r="K45" s="12">
        <v>25</v>
      </c>
      <c r="L45" s="12">
        <f t="shared" si="2"/>
        <v>6562500</v>
      </c>
      <c r="M45" s="40">
        <f t="shared" si="14"/>
        <v>6040500</v>
      </c>
      <c r="N45" s="40">
        <f t="shared" si="15"/>
        <v>40270</v>
      </c>
      <c r="O45" s="40"/>
      <c r="P45" s="40">
        <f t="shared" si="5"/>
        <v>20135</v>
      </c>
      <c r="Q45" s="13">
        <f>S45/E45</f>
        <v>20135</v>
      </c>
      <c r="R45" s="13"/>
      <c r="S45" s="14">
        <f t="shared" si="12"/>
        <v>3020250</v>
      </c>
    </row>
    <row r="46" spans="1:19" ht="12.75">
      <c r="A46" s="3">
        <v>44</v>
      </c>
      <c r="B46" s="18" t="s">
        <v>74</v>
      </c>
      <c r="C46" s="18" t="s">
        <v>172</v>
      </c>
      <c r="D46" s="35" t="s">
        <v>75</v>
      </c>
      <c r="E46" s="36">
        <v>77</v>
      </c>
      <c r="F46" s="28" t="s">
        <v>8</v>
      </c>
      <c r="G46" s="37">
        <v>42504</v>
      </c>
      <c r="H46" s="38"/>
      <c r="I46" s="39">
        <f>SUM(G46:H46)</f>
        <v>42504</v>
      </c>
      <c r="J46" s="11">
        <f t="shared" si="0"/>
        <v>6737500</v>
      </c>
      <c r="K46" s="12">
        <v>40</v>
      </c>
      <c r="L46" s="12">
        <f t="shared" si="2"/>
        <v>1347500</v>
      </c>
      <c r="M46" s="40">
        <f t="shared" si="14"/>
        <v>1134980</v>
      </c>
      <c r="N46" s="40">
        <f t="shared" si="15"/>
        <v>14740</v>
      </c>
      <c r="O46" s="40">
        <f>N46*2/3</f>
        <v>9826.666666666666</v>
      </c>
      <c r="P46" s="40">
        <f t="shared" si="5"/>
        <v>7370</v>
      </c>
      <c r="Q46" s="13">
        <f>S46/E46</f>
        <v>7370</v>
      </c>
      <c r="R46" s="13"/>
      <c r="S46" s="14">
        <f t="shared" si="12"/>
        <v>567490</v>
      </c>
    </row>
    <row r="47" spans="1:19" ht="12.75">
      <c r="A47" s="3">
        <v>45</v>
      </c>
      <c r="B47" s="17" t="s">
        <v>134</v>
      </c>
      <c r="C47" s="18" t="s">
        <v>172</v>
      </c>
      <c r="D47" s="15" t="s">
        <v>135</v>
      </c>
      <c r="E47" s="21">
        <v>10</v>
      </c>
      <c r="F47" s="28" t="s">
        <v>8</v>
      </c>
      <c r="G47" s="37"/>
      <c r="H47" s="38"/>
      <c r="I47" s="41"/>
      <c r="J47" s="11">
        <f t="shared" si="0"/>
        <v>875000</v>
      </c>
      <c r="K47" s="12">
        <v>40</v>
      </c>
      <c r="L47" s="12">
        <f t="shared" si="2"/>
        <v>175000</v>
      </c>
      <c r="M47" s="40">
        <f t="shared" si="14"/>
        <v>175000</v>
      </c>
      <c r="N47" s="40">
        <f t="shared" si="15"/>
        <v>17500</v>
      </c>
      <c r="O47" s="40"/>
      <c r="P47" s="40">
        <f t="shared" si="5"/>
        <v>8750</v>
      </c>
      <c r="Q47" s="13">
        <f>S47/E47</f>
        <v>8750</v>
      </c>
      <c r="R47" s="13"/>
      <c r="S47" s="14">
        <f t="shared" si="12"/>
        <v>87500</v>
      </c>
    </row>
    <row r="48" spans="1:19" ht="12.75">
      <c r="A48" s="3">
        <v>46</v>
      </c>
      <c r="B48" s="18" t="s">
        <v>76</v>
      </c>
      <c r="C48" s="18" t="s">
        <v>172</v>
      </c>
      <c r="D48" s="35" t="s">
        <v>77</v>
      </c>
      <c r="E48" s="36">
        <v>7</v>
      </c>
      <c r="F48" s="28" t="s">
        <v>8</v>
      </c>
      <c r="G48" s="37">
        <v>11340</v>
      </c>
      <c r="H48" s="38"/>
      <c r="I48" s="39">
        <f>SUM(G48:H48)</f>
        <v>11340</v>
      </c>
      <c r="J48" s="11">
        <f t="shared" si="0"/>
        <v>612500</v>
      </c>
      <c r="K48" s="12">
        <v>45</v>
      </c>
      <c r="L48" s="12">
        <f t="shared" si="2"/>
        <v>61250</v>
      </c>
      <c r="M48" s="40">
        <f t="shared" si="14"/>
        <v>4550</v>
      </c>
      <c r="N48" s="40">
        <f t="shared" si="15"/>
        <v>650</v>
      </c>
      <c r="O48" s="40"/>
      <c r="P48" s="40">
        <f t="shared" si="5"/>
        <v>325</v>
      </c>
      <c r="Q48" s="13">
        <f>S48/E48</f>
        <v>7467.857142857143</v>
      </c>
      <c r="R48" s="13"/>
      <c r="S48" s="14">
        <v>52275</v>
      </c>
    </row>
    <row r="49" spans="1:19" ht="12.75">
      <c r="A49" s="3">
        <v>47</v>
      </c>
      <c r="B49" s="17" t="s">
        <v>138</v>
      </c>
      <c r="C49" s="18" t="s">
        <v>172</v>
      </c>
      <c r="D49" s="15" t="s">
        <v>139</v>
      </c>
      <c r="E49" s="21">
        <v>48</v>
      </c>
      <c r="F49" s="28" t="s">
        <v>8</v>
      </c>
      <c r="G49" s="37"/>
      <c r="H49" s="38"/>
      <c r="I49" s="41"/>
      <c r="J49" s="11">
        <f aca="true" t="shared" si="16" ref="J49:J61">E49*87500</f>
        <v>4200000</v>
      </c>
      <c r="K49" s="12">
        <v>40</v>
      </c>
      <c r="L49" s="12">
        <f aca="true" t="shared" si="17" ref="L49:L56">J49-(J49*(K49*0.02))</f>
        <v>840000</v>
      </c>
      <c r="M49" s="40">
        <f t="shared" si="14"/>
        <v>840000</v>
      </c>
      <c r="N49" s="40">
        <f t="shared" si="15"/>
        <v>17500</v>
      </c>
      <c r="O49" s="40"/>
      <c r="P49" s="40">
        <f aca="true" t="shared" si="18" ref="P49:P56">N49/2</f>
        <v>8750</v>
      </c>
      <c r="Q49" s="13">
        <f>S49/E49</f>
        <v>8750</v>
      </c>
      <c r="R49" s="13"/>
      <c r="S49" s="14">
        <f aca="true" t="shared" si="19" ref="S49:S83">E49*P49</f>
        <v>420000</v>
      </c>
    </row>
    <row r="50" spans="1:19" ht="12.75">
      <c r="A50" s="3">
        <v>48</v>
      </c>
      <c r="B50" s="17" t="s">
        <v>132</v>
      </c>
      <c r="C50" s="18" t="s">
        <v>172</v>
      </c>
      <c r="D50" s="15" t="s">
        <v>133</v>
      </c>
      <c r="E50" s="21">
        <v>12</v>
      </c>
      <c r="F50" s="28" t="s">
        <v>8</v>
      </c>
      <c r="G50" s="37">
        <v>60000</v>
      </c>
      <c r="H50" s="38"/>
      <c r="I50" s="39">
        <f>SUM(G50:H50)</f>
        <v>60000</v>
      </c>
      <c r="J50" s="11">
        <f t="shared" si="16"/>
        <v>1050000</v>
      </c>
      <c r="K50" s="12">
        <v>40</v>
      </c>
      <c r="L50" s="12">
        <f t="shared" si="17"/>
        <v>210000</v>
      </c>
      <c r="M50" s="40">
        <f t="shared" si="14"/>
        <v>-90000</v>
      </c>
      <c r="N50" s="40">
        <f t="shared" si="15"/>
        <v>-7500</v>
      </c>
      <c r="O50" s="40"/>
      <c r="P50" s="40">
        <f t="shared" si="18"/>
        <v>-3750</v>
      </c>
      <c r="Q50" s="13">
        <f>S50/E50</f>
        <v>8732</v>
      </c>
      <c r="R50" s="13"/>
      <c r="S50" s="14">
        <v>104784</v>
      </c>
    </row>
    <row r="51" spans="1:19" ht="12.75">
      <c r="A51" s="3">
        <v>49</v>
      </c>
      <c r="B51" s="18" t="s">
        <v>78</v>
      </c>
      <c r="C51" s="18" t="s">
        <v>172</v>
      </c>
      <c r="D51" s="35" t="s">
        <v>79</v>
      </c>
      <c r="E51" s="36">
        <v>24</v>
      </c>
      <c r="F51" s="28" t="s">
        <v>8</v>
      </c>
      <c r="G51" s="37"/>
      <c r="H51" s="38"/>
      <c r="I51" s="41"/>
      <c r="J51" s="11">
        <f t="shared" si="16"/>
        <v>2100000</v>
      </c>
      <c r="K51" s="12">
        <v>25</v>
      </c>
      <c r="L51" s="12">
        <f t="shared" si="17"/>
        <v>1050000</v>
      </c>
      <c r="M51" s="40">
        <f t="shared" si="14"/>
        <v>1050000</v>
      </c>
      <c r="N51" s="40">
        <f t="shared" si="15"/>
        <v>43750</v>
      </c>
      <c r="O51" s="40"/>
      <c r="P51" s="40">
        <f t="shared" si="18"/>
        <v>21875</v>
      </c>
      <c r="Q51" s="13">
        <f>S51/E51</f>
        <v>21875</v>
      </c>
      <c r="R51" s="13"/>
      <c r="S51" s="14">
        <f t="shared" si="19"/>
        <v>525000</v>
      </c>
    </row>
    <row r="52" spans="1:19" ht="12.75">
      <c r="A52" s="3">
        <v>50</v>
      </c>
      <c r="B52" s="18" t="s">
        <v>80</v>
      </c>
      <c r="C52" s="18" t="s">
        <v>172</v>
      </c>
      <c r="D52" s="35" t="s">
        <v>81</v>
      </c>
      <c r="E52" s="36">
        <v>114</v>
      </c>
      <c r="F52" s="28" t="s">
        <v>8</v>
      </c>
      <c r="G52" s="37">
        <v>43776</v>
      </c>
      <c r="H52" s="38">
        <v>229716</v>
      </c>
      <c r="I52" s="39">
        <f>SUM(G52:H52)</f>
        <v>273492</v>
      </c>
      <c r="J52" s="11">
        <f t="shared" si="16"/>
        <v>9975000</v>
      </c>
      <c r="K52" s="12">
        <v>25</v>
      </c>
      <c r="L52" s="12">
        <f t="shared" si="17"/>
        <v>4987500</v>
      </c>
      <c r="M52" s="40">
        <f t="shared" si="14"/>
        <v>4768620</v>
      </c>
      <c r="N52" s="40">
        <f t="shared" si="15"/>
        <v>41830</v>
      </c>
      <c r="O52" s="40"/>
      <c r="P52" s="40">
        <f t="shared" si="18"/>
        <v>20915</v>
      </c>
      <c r="Q52" s="13">
        <f>S52/E52</f>
        <v>20915</v>
      </c>
      <c r="R52" s="13"/>
      <c r="S52" s="14">
        <f t="shared" si="19"/>
        <v>2384310</v>
      </c>
    </row>
    <row r="53" spans="1:19" ht="12.75">
      <c r="A53" s="3">
        <v>51</v>
      </c>
      <c r="B53" s="17" t="s">
        <v>124</v>
      </c>
      <c r="C53" s="18" t="s">
        <v>172</v>
      </c>
      <c r="D53" s="15" t="s">
        <v>125</v>
      </c>
      <c r="E53" s="21">
        <v>70</v>
      </c>
      <c r="F53" s="28" t="s">
        <v>8</v>
      </c>
      <c r="G53" s="37"/>
      <c r="H53" s="38"/>
      <c r="I53" s="41"/>
      <c r="J53" s="11">
        <f t="shared" si="16"/>
        <v>6125000</v>
      </c>
      <c r="K53" s="12">
        <v>40</v>
      </c>
      <c r="L53" s="12">
        <f t="shared" si="17"/>
        <v>1225000</v>
      </c>
      <c r="M53" s="40">
        <f t="shared" si="14"/>
        <v>1225000</v>
      </c>
      <c r="N53" s="40">
        <f t="shared" si="15"/>
        <v>17500</v>
      </c>
      <c r="O53" s="40"/>
      <c r="P53" s="40">
        <f t="shared" si="18"/>
        <v>8750</v>
      </c>
      <c r="Q53" s="13">
        <f>S53/E53</f>
        <v>8750</v>
      </c>
      <c r="R53" s="13"/>
      <c r="S53" s="14">
        <f t="shared" si="19"/>
        <v>612500</v>
      </c>
    </row>
    <row r="54" spans="1:19" ht="12.75">
      <c r="A54" s="3">
        <v>52</v>
      </c>
      <c r="B54" s="18" t="s">
        <v>82</v>
      </c>
      <c r="C54" s="18" t="s">
        <v>172</v>
      </c>
      <c r="D54" s="35" t="s">
        <v>83</v>
      </c>
      <c r="E54" s="36">
        <v>9</v>
      </c>
      <c r="F54" s="28" t="s">
        <v>8</v>
      </c>
      <c r="G54" s="37">
        <v>9636</v>
      </c>
      <c r="H54" s="38"/>
      <c r="I54" s="39">
        <f>SUM(G54:H54)</f>
        <v>9636</v>
      </c>
      <c r="J54" s="11">
        <f t="shared" si="16"/>
        <v>787500</v>
      </c>
      <c r="K54" s="12">
        <v>40</v>
      </c>
      <c r="L54" s="12">
        <f t="shared" si="17"/>
        <v>157500</v>
      </c>
      <c r="M54" s="40">
        <f t="shared" si="14"/>
        <v>109320</v>
      </c>
      <c r="N54" s="40">
        <f t="shared" si="15"/>
        <v>12146.666666666666</v>
      </c>
      <c r="O54" s="40"/>
      <c r="P54" s="40">
        <f t="shared" si="18"/>
        <v>6073.333333333333</v>
      </c>
      <c r="Q54" s="13">
        <f>S54/E54</f>
        <v>6073.333333333333</v>
      </c>
      <c r="R54" s="13"/>
      <c r="S54" s="14">
        <f t="shared" si="19"/>
        <v>54660</v>
      </c>
    </row>
    <row r="55" spans="1:19" ht="12.75">
      <c r="A55" s="3">
        <v>53</v>
      </c>
      <c r="B55" s="18" t="s">
        <v>84</v>
      </c>
      <c r="C55" s="18" t="s">
        <v>172</v>
      </c>
      <c r="D55" s="35" t="s">
        <v>85</v>
      </c>
      <c r="E55" s="36">
        <v>16</v>
      </c>
      <c r="F55" s="28" t="s">
        <v>8</v>
      </c>
      <c r="G55" s="37">
        <v>17136</v>
      </c>
      <c r="H55" s="38"/>
      <c r="I55" s="39">
        <f>SUM(G55:H55)</f>
        <v>17136</v>
      </c>
      <c r="J55" s="11">
        <f t="shared" si="16"/>
        <v>1400000</v>
      </c>
      <c r="K55" s="12">
        <v>40</v>
      </c>
      <c r="L55" s="12">
        <f t="shared" si="17"/>
        <v>280000</v>
      </c>
      <c r="M55" s="40">
        <f t="shared" si="14"/>
        <v>194320</v>
      </c>
      <c r="N55" s="40">
        <f t="shared" si="15"/>
        <v>12145</v>
      </c>
      <c r="O55" s="40"/>
      <c r="P55" s="40">
        <f t="shared" si="18"/>
        <v>6072.5</v>
      </c>
      <c r="Q55" s="13">
        <f>S55/E55</f>
        <v>6072.5</v>
      </c>
      <c r="R55" s="13"/>
      <c r="S55" s="14">
        <f t="shared" si="19"/>
        <v>97160</v>
      </c>
    </row>
    <row r="56" spans="1:19" ht="12.75">
      <c r="A56" s="3">
        <v>54</v>
      </c>
      <c r="B56" s="18" t="s">
        <v>86</v>
      </c>
      <c r="C56" s="18" t="s">
        <v>172</v>
      </c>
      <c r="D56" s="35" t="s">
        <v>87</v>
      </c>
      <c r="E56" s="36">
        <v>50</v>
      </c>
      <c r="F56" s="28" t="s">
        <v>8</v>
      </c>
      <c r="G56" s="37">
        <v>22140</v>
      </c>
      <c r="H56" s="38">
        <v>152244</v>
      </c>
      <c r="I56" s="39">
        <f>SUM(G56:H56)</f>
        <v>174384</v>
      </c>
      <c r="J56" s="11">
        <f t="shared" si="16"/>
        <v>4375000</v>
      </c>
      <c r="K56" s="12">
        <v>40</v>
      </c>
      <c r="L56" s="12">
        <f t="shared" si="17"/>
        <v>875000</v>
      </c>
      <c r="M56" s="40">
        <f t="shared" si="14"/>
        <v>764300</v>
      </c>
      <c r="N56" s="40">
        <f t="shared" si="15"/>
        <v>15286</v>
      </c>
      <c r="O56" s="40">
        <f>N56*2/3</f>
        <v>10190.666666666666</v>
      </c>
      <c r="P56" s="40">
        <f t="shared" si="18"/>
        <v>7643</v>
      </c>
      <c r="Q56" s="13">
        <f>S56/E56</f>
        <v>7643</v>
      </c>
      <c r="R56" s="13"/>
      <c r="S56" s="14">
        <f t="shared" si="19"/>
        <v>382150</v>
      </c>
    </row>
    <row r="57" spans="1:19" ht="12.75">
      <c r="A57" s="3">
        <v>55</v>
      </c>
      <c r="B57" s="7" t="s">
        <v>166</v>
      </c>
      <c r="C57" s="7" t="s">
        <v>174</v>
      </c>
      <c r="D57" s="15" t="s">
        <v>159</v>
      </c>
      <c r="E57" s="22">
        <v>116</v>
      </c>
      <c r="F57" s="8"/>
      <c r="G57" s="9"/>
      <c r="H57" s="7"/>
      <c r="I57" s="10"/>
      <c r="J57" s="11">
        <f t="shared" si="16"/>
        <v>10150000</v>
      </c>
      <c r="K57" s="12"/>
      <c r="L57" s="12"/>
      <c r="M57" s="12"/>
      <c r="N57" s="12"/>
      <c r="O57" s="12"/>
      <c r="P57" s="12"/>
      <c r="Q57" s="11"/>
      <c r="R57" s="11"/>
      <c r="S57" s="14">
        <v>11832000</v>
      </c>
    </row>
    <row r="58" spans="1:19" ht="12.75">
      <c r="A58" s="3">
        <v>56</v>
      </c>
      <c r="B58" s="7" t="s">
        <v>165</v>
      </c>
      <c r="C58" s="7" t="s">
        <v>174</v>
      </c>
      <c r="D58" s="15" t="s">
        <v>168</v>
      </c>
      <c r="E58" s="22">
        <v>116</v>
      </c>
      <c r="F58" s="8"/>
      <c r="G58" s="9"/>
      <c r="H58" s="7"/>
      <c r="I58" s="10"/>
      <c r="J58" s="11">
        <f t="shared" si="16"/>
        <v>10150000</v>
      </c>
      <c r="K58" s="12"/>
      <c r="L58" s="12"/>
      <c r="M58" s="12"/>
      <c r="N58" s="12"/>
      <c r="O58" s="12"/>
      <c r="P58" s="12"/>
      <c r="Q58" s="11"/>
      <c r="R58" s="11"/>
      <c r="S58" s="14">
        <v>11832000</v>
      </c>
    </row>
    <row r="59" spans="1:19" ht="12.75">
      <c r="A59" s="3">
        <v>57</v>
      </c>
      <c r="B59" s="18" t="s">
        <v>88</v>
      </c>
      <c r="C59" s="18" t="s">
        <v>172</v>
      </c>
      <c r="D59" s="35" t="s">
        <v>89</v>
      </c>
      <c r="E59" s="36">
        <v>70</v>
      </c>
      <c r="F59" s="28" t="s">
        <v>8</v>
      </c>
      <c r="G59" s="37">
        <v>79800</v>
      </c>
      <c r="H59" s="38"/>
      <c r="I59" s="39">
        <f>SUM(G59:H59)</f>
        <v>79800</v>
      </c>
      <c r="J59" s="11">
        <f t="shared" si="16"/>
        <v>6125000</v>
      </c>
      <c r="K59" s="12">
        <v>30</v>
      </c>
      <c r="L59" s="12">
        <f>J59-(J59*(K59*0.02))</f>
        <v>2450000</v>
      </c>
      <c r="M59" s="40">
        <f t="shared" si="14"/>
        <v>2051000</v>
      </c>
      <c r="N59" s="40">
        <f t="shared" si="15"/>
        <v>29300</v>
      </c>
      <c r="O59" s="40"/>
      <c r="P59" s="40">
        <f>N59/2</f>
        <v>14650</v>
      </c>
      <c r="Q59" s="13">
        <f>S59/E59</f>
        <v>14650</v>
      </c>
      <c r="R59" s="13"/>
      <c r="S59" s="14">
        <f t="shared" si="19"/>
        <v>1025500</v>
      </c>
    </row>
    <row r="60" spans="1:19" ht="12.75">
      <c r="A60" s="3">
        <v>58</v>
      </c>
      <c r="B60" s="18" t="s">
        <v>90</v>
      </c>
      <c r="C60" s="18" t="s">
        <v>172</v>
      </c>
      <c r="D60" s="35" t="s">
        <v>91</v>
      </c>
      <c r="E60" s="36">
        <v>35</v>
      </c>
      <c r="F60" s="28" t="s">
        <v>8</v>
      </c>
      <c r="G60" s="37">
        <v>8400</v>
      </c>
      <c r="H60" s="38"/>
      <c r="I60" s="39">
        <f>SUM(G60:H60)</f>
        <v>8400</v>
      </c>
      <c r="J60" s="11">
        <f t="shared" si="16"/>
        <v>3062500</v>
      </c>
      <c r="K60" s="12">
        <v>30</v>
      </c>
      <c r="L60" s="12">
        <f>J60-(J60*(K60*0.02))</f>
        <v>1225000</v>
      </c>
      <c r="M60" s="40">
        <f t="shared" si="14"/>
        <v>1183000</v>
      </c>
      <c r="N60" s="40">
        <f t="shared" si="15"/>
        <v>33800</v>
      </c>
      <c r="O60" s="40"/>
      <c r="P60" s="40">
        <f>N60/2</f>
        <v>16900</v>
      </c>
      <c r="Q60" s="13">
        <f>S60/E60</f>
        <v>16900</v>
      </c>
      <c r="R60" s="13"/>
      <c r="S60" s="14">
        <f t="shared" si="19"/>
        <v>591500</v>
      </c>
    </row>
    <row r="61" spans="1:19" ht="12.75">
      <c r="A61" s="3">
        <v>59</v>
      </c>
      <c r="B61" s="18" t="s">
        <v>90</v>
      </c>
      <c r="C61" s="18" t="s">
        <v>172</v>
      </c>
      <c r="D61" s="35" t="s">
        <v>92</v>
      </c>
      <c r="E61" s="36">
        <v>35</v>
      </c>
      <c r="F61" s="28" t="s">
        <v>8</v>
      </c>
      <c r="G61" s="37">
        <v>8400</v>
      </c>
      <c r="H61" s="38"/>
      <c r="I61" s="39">
        <f>SUM(G61:H61)</f>
        <v>8400</v>
      </c>
      <c r="J61" s="11">
        <f t="shared" si="16"/>
        <v>3062500</v>
      </c>
      <c r="K61" s="12">
        <v>30</v>
      </c>
      <c r="L61" s="12">
        <f>J61-(J61*(K61*0.02))</f>
        <v>1225000</v>
      </c>
      <c r="M61" s="40">
        <f t="shared" si="14"/>
        <v>1183000</v>
      </c>
      <c r="N61" s="40">
        <f t="shared" si="15"/>
        <v>33800</v>
      </c>
      <c r="O61" s="40"/>
      <c r="P61" s="40">
        <f>N61/2</f>
        <v>16900</v>
      </c>
      <c r="Q61" s="13">
        <f>S61/E61</f>
        <v>16900</v>
      </c>
      <c r="R61" s="13"/>
      <c r="S61" s="14">
        <f t="shared" si="19"/>
        <v>591500</v>
      </c>
    </row>
    <row r="62" spans="1:19" ht="12.75">
      <c r="A62" s="3">
        <v>60</v>
      </c>
      <c r="B62" s="7" t="s">
        <v>164</v>
      </c>
      <c r="C62" s="16" t="s">
        <v>174</v>
      </c>
      <c r="D62" s="15" t="s">
        <v>160</v>
      </c>
      <c r="E62" s="22">
        <v>215</v>
      </c>
      <c r="F62" s="8"/>
      <c r="G62" s="9"/>
      <c r="H62" s="7"/>
      <c r="I62" s="10"/>
      <c r="J62" s="11"/>
      <c r="K62" s="12"/>
      <c r="L62" s="12"/>
      <c r="M62" s="12"/>
      <c r="N62" s="12"/>
      <c r="O62" s="12"/>
      <c r="P62" s="12"/>
      <c r="Q62" s="11"/>
      <c r="R62" s="11"/>
      <c r="S62" s="14">
        <v>25585000</v>
      </c>
    </row>
    <row r="63" spans="1:19" ht="12.75">
      <c r="A63" s="3">
        <v>61</v>
      </c>
      <c r="B63" s="18" t="s">
        <v>93</v>
      </c>
      <c r="C63" s="18" t="s">
        <v>172</v>
      </c>
      <c r="D63" s="35" t="s">
        <v>94</v>
      </c>
      <c r="E63" s="36">
        <v>32</v>
      </c>
      <c r="F63" s="28" t="s">
        <v>8</v>
      </c>
      <c r="G63" s="37">
        <v>32328</v>
      </c>
      <c r="H63" s="38"/>
      <c r="I63" s="39">
        <f>SUM(G63:H63)</f>
        <v>32328</v>
      </c>
      <c r="J63" s="11">
        <f aca="true" t="shared" si="20" ref="J63:J70">E63*87500</f>
        <v>2800000</v>
      </c>
      <c r="K63" s="12">
        <v>35</v>
      </c>
      <c r="L63" s="12">
        <f aca="true" t="shared" si="21" ref="L63:L70">J63-(J63*(K63*0.02))</f>
        <v>839999.9999999998</v>
      </c>
      <c r="M63" s="40">
        <f t="shared" si="14"/>
        <v>678359.9999999998</v>
      </c>
      <c r="N63" s="40">
        <f t="shared" si="15"/>
        <v>21198.749999999993</v>
      </c>
      <c r="O63" s="40"/>
      <c r="P63" s="40">
        <f aca="true" t="shared" si="22" ref="P63:P70">N63/2</f>
        <v>10599.374999999996</v>
      </c>
      <c r="Q63" s="13">
        <f>S63/E63</f>
        <v>10599.374999999996</v>
      </c>
      <c r="R63" s="13"/>
      <c r="S63" s="14">
        <f t="shared" si="19"/>
        <v>339179.9999999999</v>
      </c>
    </row>
    <row r="64" spans="1:19" ht="12.75">
      <c r="A64" s="3">
        <v>62</v>
      </c>
      <c r="B64" s="18" t="s">
        <v>95</v>
      </c>
      <c r="C64" s="18" t="s">
        <v>172</v>
      </c>
      <c r="D64" s="35" t="s">
        <v>96</v>
      </c>
      <c r="E64" s="36">
        <v>28</v>
      </c>
      <c r="F64" s="28" t="s">
        <v>8</v>
      </c>
      <c r="G64" s="37">
        <v>24000</v>
      </c>
      <c r="H64" s="38"/>
      <c r="I64" s="39">
        <f>SUM(G64:H64)</f>
        <v>24000</v>
      </c>
      <c r="J64" s="11">
        <f t="shared" si="20"/>
        <v>2450000</v>
      </c>
      <c r="K64" s="12">
        <v>35</v>
      </c>
      <c r="L64" s="12">
        <f t="shared" si="21"/>
        <v>734999.9999999998</v>
      </c>
      <c r="M64" s="40">
        <f t="shared" si="14"/>
        <v>614999.9999999998</v>
      </c>
      <c r="N64" s="40">
        <f t="shared" si="15"/>
        <v>21964.285714285706</v>
      </c>
      <c r="O64" s="40"/>
      <c r="P64" s="40">
        <f t="shared" si="22"/>
        <v>10982.142857142853</v>
      </c>
      <c r="Q64" s="13">
        <f>S64/E64</f>
        <v>10982.142857142853</v>
      </c>
      <c r="R64" s="13"/>
      <c r="S64" s="14">
        <f t="shared" si="19"/>
        <v>307499.9999999999</v>
      </c>
    </row>
    <row r="65" spans="1:19" ht="12.75">
      <c r="A65" s="3">
        <v>63</v>
      </c>
      <c r="B65" s="18" t="s">
        <v>97</v>
      </c>
      <c r="C65" s="18" t="s">
        <v>171</v>
      </c>
      <c r="D65" s="35" t="s">
        <v>98</v>
      </c>
      <c r="E65" s="36">
        <v>2</v>
      </c>
      <c r="F65" s="28" t="s">
        <v>8</v>
      </c>
      <c r="G65" s="37"/>
      <c r="H65" s="38"/>
      <c r="I65" s="41"/>
      <c r="J65" s="11">
        <f t="shared" si="20"/>
        <v>175000</v>
      </c>
      <c r="K65" s="12">
        <v>30</v>
      </c>
      <c r="L65" s="12">
        <f t="shared" si="21"/>
        <v>70000</v>
      </c>
      <c r="M65" s="40">
        <f aca="true" t="shared" si="23" ref="M65:M70">L65-(G65*5)</f>
        <v>70000</v>
      </c>
      <c r="N65" s="40">
        <f aca="true" t="shared" si="24" ref="N65:N70">M65/E65</f>
        <v>35000</v>
      </c>
      <c r="O65" s="40"/>
      <c r="P65" s="40">
        <f t="shared" si="22"/>
        <v>17500</v>
      </c>
      <c r="Q65" s="13">
        <f>S65/E65</f>
        <v>17500</v>
      </c>
      <c r="R65" s="13"/>
      <c r="S65" s="14">
        <f t="shared" si="19"/>
        <v>35000</v>
      </c>
    </row>
    <row r="66" spans="1:19" ht="12.75">
      <c r="A66" s="3">
        <v>64</v>
      </c>
      <c r="B66" s="18" t="s">
        <v>99</v>
      </c>
      <c r="C66" s="18" t="s">
        <v>172</v>
      </c>
      <c r="D66" s="35" t="s">
        <v>100</v>
      </c>
      <c r="E66" s="36">
        <v>63</v>
      </c>
      <c r="F66" s="28" t="s">
        <v>8</v>
      </c>
      <c r="G66" s="37">
        <v>72156</v>
      </c>
      <c r="H66" s="38"/>
      <c r="I66" s="39">
        <f>SUM(G66:H66)</f>
        <v>72156</v>
      </c>
      <c r="J66" s="11">
        <f t="shared" si="20"/>
        <v>5512500</v>
      </c>
      <c r="K66" s="12">
        <v>35</v>
      </c>
      <c r="L66" s="12">
        <f t="shared" si="21"/>
        <v>1653749.9999999995</v>
      </c>
      <c r="M66" s="40">
        <f t="shared" si="23"/>
        <v>1292969.9999999995</v>
      </c>
      <c r="N66" s="40">
        <f t="shared" si="24"/>
        <v>20523.333333333325</v>
      </c>
      <c r="O66" s="40"/>
      <c r="P66" s="40">
        <f t="shared" si="22"/>
        <v>10261.666666666662</v>
      </c>
      <c r="Q66" s="13">
        <f>S66/E66</f>
        <v>10261.666666666662</v>
      </c>
      <c r="R66" s="13"/>
      <c r="S66" s="14">
        <f t="shared" si="19"/>
        <v>646484.9999999998</v>
      </c>
    </row>
    <row r="67" spans="1:19" ht="12.75">
      <c r="A67" s="3">
        <v>65</v>
      </c>
      <c r="B67" s="18" t="s">
        <v>101</v>
      </c>
      <c r="C67" s="18" t="s">
        <v>172</v>
      </c>
      <c r="D67" s="35" t="s">
        <v>102</v>
      </c>
      <c r="E67" s="36">
        <v>25</v>
      </c>
      <c r="F67" s="28" t="s">
        <v>8</v>
      </c>
      <c r="G67" s="37">
        <v>28632</v>
      </c>
      <c r="H67" s="38"/>
      <c r="I67" s="39">
        <f>SUM(G67:H67)</f>
        <v>28632</v>
      </c>
      <c r="J67" s="11">
        <f t="shared" si="20"/>
        <v>2187500</v>
      </c>
      <c r="K67" s="12">
        <v>35</v>
      </c>
      <c r="L67" s="12">
        <f t="shared" si="21"/>
        <v>656249.9999999998</v>
      </c>
      <c r="M67" s="40">
        <f t="shared" si="23"/>
        <v>513089.99999999977</v>
      </c>
      <c r="N67" s="40">
        <f t="shared" si="24"/>
        <v>20523.59999999999</v>
      </c>
      <c r="O67" s="40"/>
      <c r="P67" s="40">
        <f t="shared" si="22"/>
        <v>10261.799999999996</v>
      </c>
      <c r="Q67" s="13">
        <f>S67/E67</f>
        <v>10261.799999999996</v>
      </c>
      <c r="R67" s="13"/>
      <c r="S67" s="14">
        <f t="shared" si="19"/>
        <v>256544.99999999988</v>
      </c>
    </row>
    <row r="68" spans="1:19" ht="12.75">
      <c r="A68" s="3">
        <v>66</v>
      </c>
      <c r="B68" s="18" t="s">
        <v>103</v>
      </c>
      <c r="C68" s="18" t="s">
        <v>172</v>
      </c>
      <c r="D68" s="35" t="s">
        <v>104</v>
      </c>
      <c r="E68" s="42">
        <v>10</v>
      </c>
      <c r="F68" s="43" t="s">
        <v>8</v>
      </c>
      <c r="G68" s="37">
        <v>11448</v>
      </c>
      <c r="H68" s="38"/>
      <c r="I68" s="39">
        <f>SUM(G68:H68)</f>
        <v>11448</v>
      </c>
      <c r="J68" s="11">
        <f t="shared" si="20"/>
        <v>875000</v>
      </c>
      <c r="K68" s="12">
        <v>35</v>
      </c>
      <c r="L68" s="12">
        <f t="shared" si="21"/>
        <v>262499.9999999999</v>
      </c>
      <c r="M68" s="40">
        <f t="shared" si="23"/>
        <v>205259.99999999988</v>
      </c>
      <c r="N68" s="40">
        <f t="shared" si="24"/>
        <v>20525.99999999999</v>
      </c>
      <c r="O68" s="40"/>
      <c r="P68" s="40">
        <f t="shared" si="22"/>
        <v>10262.999999999995</v>
      </c>
      <c r="Q68" s="13">
        <f>S68/E68</f>
        <v>10262.999999999995</v>
      </c>
      <c r="R68" s="13"/>
      <c r="S68" s="14">
        <f t="shared" si="19"/>
        <v>102629.99999999994</v>
      </c>
    </row>
    <row r="69" spans="1:19" ht="12.75">
      <c r="A69" s="3">
        <v>67</v>
      </c>
      <c r="B69" s="18" t="s">
        <v>105</v>
      </c>
      <c r="C69" s="18" t="s">
        <v>172</v>
      </c>
      <c r="D69" s="35" t="s">
        <v>106</v>
      </c>
      <c r="E69" s="42">
        <v>296</v>
      </c>
      <c r="F69" s="43" t="s">
        <v>8</v>
      </c>
      <c r="G69" s="37">
        <v>197232</v>
      </c>
      <c r="H69" s="38"/>
      <c r="I69" s="39">
        <f>SUM(G69:H69)</f>
        <v>197232</v>
      </c>
      <c r="J69" s="11">
        <f t="shared" si="20"/>
        <v>25900000</v>
      </c>
      <c r="K69" s="12">
        <v>40</v>
      </c>
      <c r="L69" s="12">
        <f t="shared" si="21"/>
        <v>5180000</v>
      </c>
      <c r="M69" s="40">
        <f t="shared" si="23"/>
        <v>4193840</v>
      </c>
      <c r="N69" s="40">
        <f t="shared" si="24"/>
        <v>14168.378378378378</v>
      </c>
      <c r="O69" s="40">
        <f>N69*2/3</f>
        <v>9445.585585585586</v>
      </c>
      <c r="P69" s="40">
        <f t="shared" si="22"/>
        <v>7084.189189189189</v>
      </c>
      <c r="Q69" s="13">
        <f>S69/E69</f>
        <v>7084.189189189189</v>
      </c>
      <c r="R69" s="13"/>
      <c r="S69" s="14">
        <f t="shared" si="19"/>
        <v>2096920</v>
      </c>
    </row>
    <row r="70" spans="1:19" ht="12.75">
      <c r="A70" s="3">
        <v>68</v>
      </c>
      <c r="B70" s="18" t="s">
        <v>107</v>
      </c>
      <c r="C70" s="18" t="s">
        <v>172</v>
      </c>
      <c r="D70" s="35" t="s">
        <v>108</v>
      </c>
      <c r="E70" s="42">
        <v>27</v>
      </c>
      <c r="F70" s="43" t="s">
        <v>8</v>
      </c>
      <c r="G70" s="37">
        <v>20460</v>
      </c>
      <c r="H70" s="38">
        <v>97332</v>
      </c>
      <c r="I70" s="39">
        <f>SUM(G70:H70)</f>
        <v>117792</v>
      </c>
      <c r="J70" s="11">
        <f t="shared" si="20"/>
        <v>2362500</v>
      </c>
      <c r="K70" s="12">
        <v>40</v>
      </c>
      <c r="L70" s="12">
        <f t="shared" si="21"/>
        <v>472500</v>
      </c>
      <c r="M70" s="40">
        <f t="shared" si="23"/>
        <v>370200</v>
      </c>
      <c r="N70" s="40">
        <f t="shared" si="24"/>
        <v>13711.111111111111</v>
      </c>
      <c r="O70" s="40"/>
      <c r="P70" s="40">
        <f t="shared" si="22"/>
        <v>6855.555555555556</v>
      </c>
      <c r="Q70" s="13">
        <f>S70/E70</f>
        <v>6855.555555555556</v>
      </c>
      <c r="R70" s="13"/>
      <c r="S70" s="14">
        <f>E70*P70</f>
        <v>185100</v>
      </c>
    </row>
    <row r="71" spans="1:19" ht="12.75">
      <c r="A71" s="3">
        <v>69</v>
      </c>
      <c r="B71" s="7" t="s">
        <v>163</v>
      </c>
      <c r="C71" s="7" t="s">
        <v>174</v>
      </c>
      <c r="D71" s="15" t="s">
        <v>161</v>
      </c>
      <c r="E71" s="44">
        <v>78</v>
      </c>
      <c r="F71" s="45"/>
      <c r="G71" s="9"/>
      <c r="H71" s="7"/>
      <c r="I71" s="10"/>
      <c r="J71" s="11"/>
      <c r="K71" s="12"/>
      <c r="L71" s="12"/>
      <c r="M71" s="12"/>
      <c r="N71" s="12"/>
      <c r="O71" s="12"/>
      <c r="P71" s="12"/>
      <c r="Q71" s="11"/>
      <c r="R71" s="11"/>
      <c r="S71" s="14">
        <v>6630000</v>
      </c>
    </row>
    <row r="72" spans="1:19" ht="12.75">
      <c r="A72" s="3">
        <v>70</v>
      </c>
      <c r="B72" s="17" t="s">
        <v>136</v>
      </c>
      <c r="C72" s="18" t="s">
        <v>172</v>
      </c>
      <c r="D72" s="15" t="s">
        <v>137</v>
      </c>
      <c r="E72" s="46">
        <v>10</v>
      </c>
      <c r="F72" s="43" t="s">
        <v>8</v>
      </c>
      <c r="G72" s="37">
        <v>53100</v>
      </c>
      <c r="H72" s="38"/>
      <c r="I72" s="39">
        <f aca="true" t="shared" si="25" ref="I72:I79">SUM(G72:H72)</f>
        <v>53100</v>
      </c>
      <c r="J72" s="11">
        <f aca="true" t="shared" si="26" ref="J72:J81">E72*87500</f>
        <v>875000</v>
      </c>
      <c r="K72" s="12">
        <v>45</v>
      </c>
      <c r="L72" s="12">
        <f aca="true" t="shared" si="27" ref="L72:L78">J72-(J72*(K72*0.02))</f>
        <v>87500</v>
      </c>
      <c r="M72" s="40">
        <f aca="true" t="shared" si="28" ref="M72:M80">L72-(G72*5)</f>
        <v>-178000</v>
      </c>
      <c r="N72" s="40">
        <f aca="true" t="shared" si="29" ref="N72:N80">M72/E72</f>
        <v>-17800</v>
      </c>
      <c r="O72" s="40"/>
      <c r="P72" s="40">
        <f aca="true" t="shared" si="30" ref="P72:P78">N72/2</f>
        <v>-8900</v>
      </c>
      <c r="Q72" s="13">
        <f>S72/E72</f>
        <v>8732</v>
      </c>
      <c r="R72" s="13"/>
      <c r="S72" s="14">
        <v>87320</v>
      </c>
    </row>
    <row r="73" spans="1:19" ht="12.75">
      <c r="A73" s="3">
        <v>71</v>
      </c>
      <c r="B73" s="17" t="s">
        <v>109</v>
      </c>
      <c r="C73" s="18" t="s">
        <v>172</v>
      </c>
      <c r="D73" s="15" t="s">
        <v>110</v>
      </c>
      <c r="E73" s="46">
        <v>52</v>
      </c>
      <c r="F73" s="43" t="s">
        <v>8</v>
      </c>
      <c r="G73" s="37">
        <v>26364</v>
      </c>
      <c r="H73" s="38"/>
      <c r="I73" s="39">
        <f t="shared" si="25"/>
        <v>26364</v>
      </c>
      <c r="J73" s="11">
        <f t="shared" si="26"/>
        <v>4550000</v>
      </c>
      <c r="K73" s="12">
        <v>40</v>
      </c>
      <c r="L73" s="12">
        <f t="shared" si="27"/>
        <v>910000</v>
      </c>
      <c r="M73" s="40">
        <f t="shared" si="28"/>
        <v>778180</v>
      </c>
      <c r="N73" s="40">
        <f t="shared" si="29"/>
        <v>14965</v>
      </c>
      <c r="O73" s="40">
        <f aca="true" t="shared" si="31" ref="O73:O78">N73*2/3</f>
        <v>9976.666666666666</v>
      </c>
      <c r="P73" s="40">
        <f t="shared" si="30"/>
        <v>7482.5</v>
      </c>
      <c r="Q73" s="13">
        <f>S73/E73</f>
        <v>7482.5</v>
      </c>
      <c r="R73" s="13"/>
      <c r="S73" s="14">
        <f aca="true" t="shared" si="32" ref="S73:S79">E73*P73</f>
        <v>389090</v>
      </c>
    </row>
    <row r="74" spans="1:19" ht="12.75">
      <c r="A74" s="3">
        <v>72</v>
      </c>
      <c r="B74" s="17" t="s">
        <v>109</v>
      </c>
      <c r="C74" s="18" t="s">
        <v>172</v>
      </c>
      <c r="D74" s="15" t="s">
        <v>111</v>
      </c>
      <c r="E74" s="46">
        <v>52</v>
      </c>
      <c r="F74" s="43" t="s">
        <v>8</v>
      </c>
      <c r="G74" s="37">
        <v>26394</v>
      </c>
      <c r="H74" s="38"/>
      <c r="I74" s="39">
        <f t="shared" si="25"/>
        <v>26394</v>
      </c>
      <c r="J74" s="11">
        <f t="shared" si="26"/>
        <v>4550000</v>
      </c>
      <c r="K74" s="12">
        <v>40</v>
      </c>
      <c r="L74" s="12">
        <f t="shared" si="27"/>
        <v>910000</v>
      </c>
      <c r="M74" s="40">
        <f t="shared" si="28"/>
        <v>778030</v>
      </c>
      <c r="N74" s="40">
        <f t="shared" si="29"/>
        <v>14962.115384615385</v>
      </c>
      <c r="O74" s="40">
        <f t="shared" si="31"/>
        <v>9974.74358974359</v>
      </c>
      <c r="P74" s="40">
        <f t="shared" si="30"/>
        <v>7481.057692307692</v>
      </c>
      <c r="Q74" s="13">
        <f>S74/E74</f>
        <v>7481.057692307692</v>
      </c>
      <c r="R74" s="13"/>
      <c r="S74" s="14">
        <f t="shared" si="32"/>
        <v>389015</v>
      </c>
    </row>
    <row r="75" spans="1:19" ht="12.75">
      <c r="A75" s="3">
        <v>73</v>
      </c>
      <c r="B75" s="17" t="s">
        <v>112</v>
      </c>
      <c r="C75" s="18" t="s">
        <v>172</v>
      </c>
      <c r="D75" s="15" t="s">
        <v>113</v>
      </c>
      <c r="E75" s="46">
        <v>40</v>
      </c>
      <c r="F75" s="43" t="s">
        <v>8</v>
      </c>
      <c r="G75" s="37">
        <v>20280</v>
      </c>
      <c r="H75" s="38"/>
      <c r="I75" s="39">
        <f t="shared" si="25"/>
        <v>20280</v>
      </c>
      <c r="J75" s="11">
        <f t="shared" si="26"/>
        <v>3500000</v>
      </c>
      <c r="K75" s="12">
        <v>40</v>
      </c>
      <c r="L75" s="12">
        <f t="shared" si="27"/>
        <v>700000</v>
      </c>
      <c r="M75" s="40">
        <f t="shared" si="28"/>
        <v>598600</v>
      </c>
      <c r="N75" s="40">
        <f t="shared" si="29"/>
        <v>14965</v>
      </c>
      <c r="O75" s="40">
        <f t="shared" si="31"/>
        <v>9976.666666666666</v>
      </c>
      <c r="P75" s="40">
        <f t="shared" si="30"/>
        <v>7482.5</v>
      </c>
      <c r="Q75" s="13">
        <f>S75/E75</f>
        <v>7482.5</v>
      </c>
      <c r="R75" s="13"/>
      <c r="S75" s="14">
        <f t="shared" si="32"/>
        <v>299300</v>
      </c>
    </row>
    <row r="76" spans="1:19" ht="12.75">
      <c r="A76" s="3">
        <v>74</v>
      </c>
      <c r="B76" s="17" t="s">
        <v>112</v>
      </c>
      <c r="C76" s="18" t="s">
        <v>172</v>
      </c>
      <c r="D76" s="15" t="s">
        <v>114</v>
      </c>
      <c r="E76" s="46">
        <v>52</v>
      </c>
      <c r="F76" s="43" t="s">
        <v>8</v>
      </c>
      <c r="G76" s="37">
        <v>26364</v>
      </c>
      <c r="H76" s="38"/>
      <c r="I76" s="39">
        <f t="shared" si="25"/>
        <v>26364</v>
      </c>
      <c r="J76" s="11">
        <f t="shared" si="26"/>
        <v>4550000</v>
      </c>
      <c r="K76" s="12">
        <v>40</v>
      </c>
      <c r="L76" s="12">
        <f t="shared" si="27"/>
        <v>910000</v>
      </c>
      <c r="M76" s="40">
        <f t="shared" si="28"/>
        <v>778180</v>
      </c>
      <c r="N76" s="40">
        <f t="shared" si="29"/>
        <v>14965</v>
      </c>
      <c r="O76" s="40">
        <f t="shared" si="31"/>
        <v>9976.666666666666</v>
      </c>
      <c r="P76" s="40">
        <f t="shared" si="30"/>
        <v>7482.5</v>
      </c>
      <c r="Q76" s="13">
        <f>S76/E76</f>
        <v>7482.5</v>
      </c>
      <c r="R76" s="13"/>
      <c r="S76" s="14">
        <f t="shared" si="32"/>
        <v>389090</v>
      </c>
    </row>
    <row r="77" spans="1:19" ht="12.75">
      <c r="A77" s="3">
        <v>75</v>
      </c>
      <c r="B77" s="17" t="s">
        <v>117</v>
      </c>
      <c r="C77" s="18" t="s">
        <v>172</v>
      </c>
      <c r="D77" s="15" t="s">
        <v>118</v>
      </c>
      <c r="E77" s="46">
        <v>53</v>
      </c>
      <c r="F77" s="43" t="s">
        <v>8</v>
      </c>
      <c r="G77" s="37">
        <v>26880</v>
      </c>
      <c r="H77" s="38"/>
      <c r="I77" s="39">
        <f t="shared" si="25"/>
        <v>26880</v>
      </c>
      <c r="J77" s="11">
        <f t="shared" si="26"/>
        <v>4637500</v>
      </c>
      <c r="K77" s="12">
        <v>40</v>
      </c>
      <c r="L77" s="12">
        <f t="shared" si="27"/>
        <v>927500</v>
      </c>
      <c r="M77" s="40">
        <f t="shared" si="28"/>
        <v>793100</v>
      </c>
      <c r="N77" s="40">
        <f t="shared" si="29"/>
        <v>14964.150943396226</v>
      </c>
      <c r="O77" s="40">
        <f t="shared" si="31"/>
        <v>9976.100628930817</v>
      </c>
      <c r="P77" s="40">
        <f t="shared" si="30"/>
        <v>7482.075471698113</v>
      </c>
      <c r="Q77" s="13">
        <f>S77/E77</f>
        <v>7482.075471698113</v>
      </c>
      <c r="R77" s="13"/>
      <c r="S77" s="14">
        <f t="shared" si="32"/>
        <v>396550</v>
      </c>
    </row>
    <row r="78" spans="1:19" ht="12.75">
      <c r="A78" s="3">
        <v>76</v>
      </c>
      <c r="B78" s="19" t="s">
        <v>117</v>
      </c>
      <c r="C78" s="70" t="s">
        <v>172</v>
      </c>
      <c r="D78" s="47" t="s">
        <v>119</v>
      </c>
      <c r="E78" s="48">
        <v>52</v>
      </c>
      <c r="F78" s="49" t="s">
        <v>8</v>
      </c>
      <c r="G78" s="50">
        <v>26364</v>
      </c>
      <c r="H78" s="51"/>
      <c r="I78" s="52">
        <f t="shared" si="25"/>
        <v>26364</v>
      </c>
      <c r="J78" s="53">
        <f t="shared" si="26"/>
        <v>4550000</v>
      </c>
      <c r="K78" s="12">
        <v>40</v>
      </c>
      <c r="L78" s="12">
        <f t="shared" si="27"/>
        <v>910000</v>
      </c>
      <c r="M78" s="40">
        <f t="shared" si="28"/>
        <v>778180</v>
      </c>
      <c r="N78" s="40">
        <f t="shared" si="29"/>
        <v>14965</v>
      </c>
      <c r="O78" s="40">
        <f t="shared" si="31"/>
        <v>9976.666666666666</v>
      </c>
      <c r="P78" s="40">
        <f t="shared" si="30"/>
        <v>7482.5</v>
      </c>
      <c r="Q78" s="54">
        <f>S78/E78</f>
        <v>7482.5</v>
      </c>
      <c r="R78" s="54"/>
      <c r="S78" s="55">
        <f t="shared" si="32"/>
        <v>389090</v>
      </c>
    </row>
    <row r="79" spans="1:19" ht="12.75">
      <c r="A79" s="3">
        <v>77</v>
      </c>
      <c r="B79" s="20" t="s">
        <v>115</v>
      </c>
      <c r="C79" s="71" t="s">
        <v>172</v>
      </c>
      <c r="D79" s="56" t="s">
        <v>116</v>
      </c>
      <c r="E79" s="57">
        <v>11</v>
      </c>
      <c r="F79" s="58" t="s">
        <v>8</v>
      </c>
      <c r="G79" s="59">
        <v>5580</v>
      </c>
      <c r="H79" s="59">
        <v>16776</v>
      </c>
      <c r="I79" s="60">
        <f t="shared" si="25"/>
        <v>22356</v>
      </c>
      <c r="J79" s="61">
        <f t="shared" si="26"/>
        <v>962500</v>
      </c>
      <c r="K79" s="61">
        <v>40</v>
      </c>
      <c r="L79" s="61">
        <f t="shared" si="2"/>
        <v>192500</v>
      </c>
      <c r="M79" s="62">
        <f t="shared" si="28"/>
        <v>164600</v>
      </c>
      <c r="N79" s="62">
        <f t="shared" si="29"/>
        <v>14963.636363636364</v>
      </c>
      <c r="O79" s="62"/>
      <c r="P79" s="62">
        <f t="shared" si="5"/>
        <v>7481.818181818182</v>
      </c>
      <c r="Q79" s="62">
        <f>S79/E79</f>
        <v>7481.818181818182</v>
      </c>
      <c r="R79" s="62"/>
      <c r="S79" s="63">
        <f t="shared" si="32"/>
        <v>82300</v>
      </c>
    </row>
    <row r="80" spans="1:19" ht="12.75">
      <c r="A80" s="3">
        <v>78</v>
      </c>
      <c r="B80" s="20" t="s">
        <v>144</v>
      </c>
      <c r="C80" s="71" t="s">
        <v>171</v>
      </c>
      <c r="D80" s="56" t="s">
        <v>145</v>
      </c>
      <c r="E80" s="57">
        <v>2</v>
      </c>
      <c r="F80" s="58" t="s">
        <v>8</v>
      </c>
      <c r="G80" s="59"/>
      <c r="H80" s="59"/>
      <c r="I80" s="64"/>
      <c r="J80" s="61">
        <f t="shared" si="26"/>
        <v>175000</v>
      </c>
      <c r="K80" s="61">
        <v>30</v>
      </c>
      <c r="L80" s="61">
        <f t="shared" si="2"/>
        <v>70000</v>
      </c>
      <c r="M80" s="62">
        <f t="shared" si="28"/>
        <v>70000</v>
      </c>
      <c r="N80" s="62">
        <f t="shared" si="29"/>
        <v>35000</v>
      </c>
      <c r="O80" s="62"/>
      <c r="P80" s="62">
        <f t="shared" si="5"/>
        <v>17500</v>
      </c>
      <c r="Q80" s="62">
        <f>S80/E80</f>
        <v>14000</v>
      </c>
      <c r="R80" s="62"/>
      <c r="S80" s="65">
        <v>28000</v>
      </c>
    </row>
    <row r="81" spans="1:19" ht="12.75">
      <c r="A81" s="3">
        <v>79</v>
      </c>
      <c r="B81" s="20" t="s">
        <v>146</v>
      </c>
      <c r="C81" s="71" t="s">
        <v>171</v>
      </c>
      <c r="D81" s="56" t="s">
        <v>147</v>
      </c>
      <c r="E81" s="57">
        <v>2</v>
      </c>
      <c r="F81" s="58" t="s">
        <v>8</v>
      </c>
      <c r="G81" s="59"/>
      <c r="H81" s="59"/>
      <c r="I81" s="64"/>
      <c r="J81" s="61">
        <f t="shared" si="26"/>
        <v>175000</v>
      </c>
      <c r="K81" s="61">
        <v>30</v>
      </c>
      <c r="L81" s="61">
        <f>J81-(J81*(K81*0.02))</f>
        <v>70000</v>
      </c>
      <c r="M81" s="62">
        <f t="shared" si="14"/>
        <v>70000</v>
      </c>
      <c r="N81" s="62">
        <f t="shared" si="15"/>
        <v>35000</v>
      </c>
      <c r="O81" s="62"/>
      <c r="P81" s="62">
        <f>N81/2</f>
        <v>17500</v>
      </c>
      <c r="Q81" s="62">
        <f>S81/E81</f>
        <v>17500</v>
      </c>
      <c r="R81" s="62"/>
      <c r="S81" s="63">
        <f t="shared" si="19"/>
        <v>35000</v>
      </c>
    </row>
    <row r="82" spans="1:19" ht="12.75">
      <c r="A82" s="3">
        <v>80</v>
      </c>
      <c r="B82" s="20" t="s">
        <v>142</v>
      </c>
      <c r="C82" s="71" t="s">
        <v>172</v>
      </c>
      <c r="D82" s="56" t="s">
        <v>143</v>
      </c>
      <c r="E82" s="57">
        <v>15</v>
      </c>
      <c r="F82" s="58" t="s">
        <v>8</v>
      </c>
      <c r="G82" s="59"/>
      <c r="H82" s="59"/>
      <c r="I82" s="64"/>
      <c r="J82" s="61">
        <f t="shared" si="0"/>
        <v>1312500</v>
      </c>
      <c r="K82" s="61">
        <v>30</v>
      </c>
      <c r="L82" s="61">
        <f>J82-(J82*(K82*0.02))</f>
        <v>525000</v>
      </c>
      <c r="M82" s="62">
        <f t="shared" si="14"/>
        <v>525000</v>
      </c>
      <c r="N82" s="62">
        <f t="shared" si="15"/>
        <v>35000</v>
      </c>
      <c r="O82" s="62"/>
      <c r="P82" s="62">
        <f>N82/2</f>
        <v>17500</v>
      </c>
      <c r="Q82" s="62">
        <f>S82/E82</f>
        <v>17500</v>
      </c>
      <c r="R82" s="62"/>
      <c r="S82" s="63">
        <f t="shared" si="19"/>
        <v>262500</v>
      </c>
    </row>
    <row r="83" spans="1:19" ht="12.75">
      <c r="A83" s="3">
        <v>81</v>
      </c>
      <c r="B83" s="20" t="s">
        <v>140</v>
      </c>
      <c r="C83" s="71" t="s">
        <v>172</v>
      </c>
      <c r="D83" s="56" t="s">
        <v>141</v>
      </c>
      <c r="E83" s="57">
        <v>17</v>
      </c>
      <c r="F83" s="58" t="s">
        <v>8</v>
      </c>
      <c r="G83" s="59"/>
      <c r="H83" s="59"/>
      <c r="I83" s="64"/>
      <c r="J83" s="61">
        <f t="shared" si="0"/>
        <v>1487500</v>
      </c>
      <c r="K83" s="61">
        <v>30</v>
      </c>
      <c r="L83" s="61">
        <f>J83-(J83*(K83*0.02))</f>
        <v>595000</v>
      </c>
      <c r="M83" s="62">
        <f t="shared" si="14"/>
        <v>595000</v>
      </c>
      <c r="N83" s="62">
        <f t="shared" si="15"/>
        <v>35000</v>
      </c>
      <c r="O83" s="62"/>
      <c r="P83" s="62">
        <f>N83/2</f>
        <v>17500</v>
      </c>
      <c r="Q83" s="62">
        <f>S83/E83</f>
        <v>17500</v>
      </c>
      <c r="R83" s="62"/>
      <c r="S83" s="63">
        <f t="shared" si="19"/>
        <v>297500</v>
      </c>
    </row>
    <row r="86" spans="1:19" ht="12.75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</row>
    <row r="87" spans="1:19" ht="12.75">
      <c r="A87" s="85"/>
      <c r="B87" s="86"/>
      <c r="C87" s="86"/>
      <c r="D87" s="87"/>
      <c r="E87" s="88"/>
      <c r="F87" s="89"/>
      <c r="G87" s="90"/>
      <c r="H87" s="90"/>
      <c r="I87" s="91"/>
      <c r="J87" s="92"/>
      <c r="K87" s="92"/>
      <c r="L87" s="92"/>
      <c r="M87" s="93"/>
      <c r="N87" s="93"/>
      <c r="O87" s="93"/>
      <c r="P87" s="93"/>
      <c r="Q87" s="93"/>
      <c r="R87" s="93"/>
      <c r="S87" s="94"/>
    </row>
    <row r="88" spans="1:19" ht="12.75">
      <c r="A88" s="85"/>
      <c r="B88" s="95"/>
      <c r="C88" s="95"/>
      <c r="D88" s="96"/>
      <c r="E88" s="97"/>
      <c r="F88" s="89"/>
      <c r="G88" s="90"/>
      <c r="H88" s="90"/>
      <c r="I88" s="98"/>
      <c r="J88" s="92"/>
      <c r="K88" s="92"/>
      <c r="L88" s="92"/>
      <c r="M88" s="93"/>
      <c r="N88" s="93"/>
      <c r="O88" s="93"/>
      <c r="P88" s="93"/>
      <c r="Q88" s="93"/>
      <c r="R88" s="93"/>
      <c r="S88" s="94"/>
    </row>
    <row r="89" spans="1:19" ht="12.75">
      <c r="A89" s="85"/>
      <c r="B89" s="95"/>
      <c r="C89" s="95"/>
      <c r="D89" s="96"/>
      <c r="E89" s="97"/>
      <c r="F89" s="89"/>
      <c r="G89" s="90"/>
      <c r="H89" s="90"/>
      <c r="I89" s="98"/>
      <c r="J89" s="92"/>
      <c r="K89" s="92"/>
      <c r="L89" s="92"/>
      <c r="M89" s="93"/>
      <c r="N89" s="93"/>
      <c r="O89" s="93"/>
      <c r="P89" s="93"/>
      <c r="Q89" s="93"/>
      <c r="R89" s="93"/>
      <c r="S89" s="94"/>
    </row>
    <row r="90" spans="1:19" ht="12.75">
      <c r="A90" s="85"/>
      <c r="B90" s="86"/>
      <c r="C90" s="86"/>
      <c r="D90" s="87"/>
      <c r="E90" s="88"/>
      <c r="F90" s="89"/>
      <c r="G90" s="90"/>
      <c r="H90" s="90"/>
      <c r="I90" s="98"/>
      <c r="J90" s="92"/>
      <c r="K90" s="92"/>
      <c r="L90" s="92"/>
      <c r="M90" s="93"/>
      <c r="N90" s="93"/>
      <c r="O90" s="93"/>
      <c r="P90" s="93"/>
      <c r="Q90" s="93"/>
      <c r="R90" s="93"/>
      <c r="S90" s="94"/>
    </row>
    <row r="91" spans="1:19" ht="12.75">
      <c r="A91" s="85"/>
      <c r="B91" s="86"/>
      <c r="C91" s="86"/>
      <c r="D91" s="87"/>
      <c r="E91" s="88"/>
      <c r="F91" s="89"/>
      <c r="G91" s="90"/>
      <c r="H91" s="90"/>
      <c r="I91" s="98"/>
      <c r="J91" s="92"/>
      <c r="K91" s="92"/>
      <c r="L91" s="92"/>
      <c r="M91" s="93"/>
      <c r="N91" s="93"/>
      <c r="O91" s="93"/>
      <c r="P91" s="93"/>
      <c r="Q91" s="93"/>
      <c r="R91" s="93"/>
      <c r="S91" s="94"/>
    </row>
    <row r="92" spans="1:19" ht="12.75">
      <c r="A92" s="81"/>
      <c r="B92" s="81"/>
      <c r="C92" s="81"/>
      <c r="D92" s="82"/>
      <c r="E92" s="82"/>
      <c r="F92" s="81"/>
      <c r="G92" s="81"/>
      <c r="H92" s="81"/>
      <c r="I92" s="83"/>
      <c r="J92" s="81"/>
      <c r="K92" s="81"/>
      <c r="L92" s="81"/>
      <c r="M92" s="81"/>
      <c r="N92" s="81"/>
      <c r="O92" s="81"/>
      <c r="P92" s="81"/>
      <c r="Q92" s="81"/>
      <c r="R92" s="81"/>
      <c r="S92" s="81"/>
    </row>
  </sheetData>
  <sheetProtection selectLockedCells="1" selectUnlockedCells="1"/>
  <mergeCells count="2">
    <mergeCell ref="A1:S1"/>
    <mergeCell ref="A86:S86"/>
  </mergeCells>
  <printOptions horizontalCentered="1" verticalCentered="1"/>
  <pageMargins left="0.5902777777777778" right="0.39375" top="0.9840277777777777" bottom="0.9840277777777777" header="0.5118055555555555" footer="0.5118055555555555"/>
  <pageSetup horizontalDpi="300" verticalDpi="300" orientation="portrait" paperSize="9" r:id="rId1"/>
  <headerFooter alignWithMargins="0"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Tothmarta</cp:lastModifiedBy>
  <cp:lastPrinted>2012-10-26T11:12:37Z</cp:lastPrinted>
  <dcterms:created xsi:type="dcterms:W3CDTF">2012-06-05T11:42:52Z</dcterms:created>
  <dcterms:modified xsi:type="dcterms:W3CDTF">2012-11-23T14:11:14Z</dcterms:modified>
  <cp:category/>
  <cp:version/>
  <cp:contentType/>
  <cp:contentStatus/>
</cp:coreProperties>
</file>