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. évi Módosított előirányzat\6_módosított előirányzat\kimenő melléklet\"/>
    </mc:Choice>
  </mc:AlternateContent>
  <bookViews>
    <workbookView xWindow="14505" yWindow="0" windowWidth="14190" windowHeight="12285" tabRatio="167"/>
  </bookViews>
  <sheets>
    <sheet name="6. melléklet" sheetId="1" r:id="rId1"/>
  </sheets>
  <definedNames>
    <definedName name="_xlnm._FilterDatabase" localSheetId="0" hidden="1">'6. melléklet'!$C$1:$C$87</definedName>
    <definedName name="_xlnm.Print_Titles" localSheetId="0">'6. melléklet'!$1:$9</definedName>
    <definedName name="_xlnm.Print_Area" localSheetId="0">'6. melléklet'!$B$2:$BD$56</definedName>
  </definedNames>
  <calcPr calcId="162913"/>
</workbook>
</file>

<file path=xl/calcChain.xml><?xml version="1.0" encoding="utf-8"?>
<calcChain xmlns="http://schemas.openxmlformats.org/spreadsheetml/2006/main">
  <c r="AW12" i="1" l="1"/>
  <c r="AW30" i="1"/>
  <c r="AW17" i="1"/>
  <c r="AW18" i="1"/>
  <c r="AX30" i="1" l="1"/>
  <c r="AW32" i="1"/>
  <c r="AX32" i="1" l="1"/>
  <c r="AW24" i="1" l="1"/>
  <c r="AY55" i="1" l="1"/>
  <c r="AX55" i="1"/>
  <c r="AW55" i="1"/>
  <c r="AY54" i="1"/>
  <c r="AX54" i="1"/>
  <c r="AW54" i="1"/>
  <c r="BB53" i="1"/>
  <c r="AY53" i="1"/>
  <c r="AX53" i="1"/>
  <c r="AW53" i="1"/>
  <c r="AY52" i="1"/>
  <c r="AX52" i="1"/>
  <c r="AY51" i="1"/>
  <c r="AX51" i="1"/>
  <c r="AW51" i="1"/>
  <c r="AY50" i="1"/>
  <c r="AX50" i="1"/>
  <c r="BD46" i="1"/>
  <c r="BC46" i="1"/>
  <c r="BB46" i="1"/>
  <c r="BA46" i="1"/>
  <c r="AZ46" i="1"/>
  <c r="BC45" i="1"/>
  <c r="BD45" i="1" s="1"/>
  <c r="BB45" i="1"/>
  <c r="BA45" i="1"/>
  <c r="AZ45" i="1"/>
  <c r="BC44" i="1"/>
  <c r="BD44" i="1" s="1"/>
  <c r="BB44" i="1"/>
  <c r="BA44" i="1"/>
  <c r="AZ44" i="1"/>
  <c r="BC43" i="1"/>
  <c r="BB43" i="1"/>
  <c r="BA43" i="1"/>
  <c r="BD43" i="1" s="1"/>
  <c r="AZ43" i="1"/>
  <c r="BD42" i="1"/>
  <c r="BC42" i="1"/>
  <c r="BB42" i="1"/>
  <c r="BA42" i="1"/>
  <c r="AZ42" i="1"/>
  <c r="BC41" i="1"/>
  <c r="BD41" i="1" s="1"/>
  <c r="BB41" i="1"/>
  <c r="BA41" i="1"/>
  <c r="AZ41" i="1"/>
  <c r="BD40" i="1"/>
  <c r="BC40" i="1"/>
  <c r="BB40" i="1"/>
  <c r="BA40" i="1"/>
  <c r="AZ40" i="1"/>
  <c r="BC39" i="1"/>
  <c r="BD39" i="1" s="1"/>
  <c r="AY39" i="1"/>
  <c r="AX39" i="1"/>
  <c r="BB39" i="1" s="1"/>
  <c r="AW39" i="1"/>
  <c r="BA39" i="1" s="1"/>
  <c r="BC38" i="1"/>
  <c r="BD38" i="1" s="1"/>
  <c r="BB38" i="1"/>
  <c r="BA38" i="1"/>
  <c r="AZ38" i="1"/>
  <c r="BD37" i="1"/>
  <c r="BC37" i="1"/>
  <c r="BB37" i="1"/>
  <c r="BA37" i="1"/>
  <c r="AZ37" i="1"/>
  <c r="BC36" i="1"/>
  <c r="BD36" i="1" s="1"/>
  <c r="BB36" i="1"/>
  <c r="BA36" i="1"/>
  <c r="AZ36" i="1"/>
  <c r="BB35" i="1"/>
  <c r="AZ35" i="1"/>
  <c r="AY35" i="1"/>
  <c r="BC35" i="1" s="1"/>
  <c r="AX35" i="1"/>
  <c r="AW35" i="1"/>
  <c r="BA35" i="1" s="1"/>
  <c r="BD34" i="1"/>
  <c r="BC34" i="1"/>
  <c r="BB34" i="1"/>
  <c r="BA34" i="1"/>
  <c r="AZ34" i="1"/>
  <c r="BC33" i="1"/>
  <c r="BD33" i="1" s="1"/>
  <c r="BB33" i="1"/>
  <c r="BA33" i="1"/>
  <c r="AZ33" i="1"/>
  <c r="BC32" i="1"/>
  <c r="BB32" i="1"/>
  <c r="AZ32" i="1"/>
  <c r="BA32" i="1"/>
  <c r="BC31" i="1"/>
  <c r="BB31" i="1"/>
  <c r="BA31" i="1"/>
  <c r="AZ31" i="1"/>
  <c r="BC30" i="1"/>
  <c r="BB30" i="1"/>
  <c r="BA30" i="1"/>
  <c r="AW50" i="1"/>
  <c r="AY29" i="1"/>
  <c r="AX29" i="1"/>
  <c r="BB29" i="1" s="1"/>
  <c r="BC28" i="1"/>
  <c r="BD28" i="1" s="1"/>
  <c r="BB28" i="1"/>
  <c r="BA28" i="1"/>
  <c r="AZ28" i="1"/>
  <c r="BC27" i="1"/>
  <c r="BD27" i="1" s="1"/>
  <c r="BB27" i="1"/>
  <c r="BB54" i="1" s="1"/>
  <c r="BA27" i="1"/>
  <c r="BA54" i="1" s="1"/>
  <c r="AZ27" i="1"/>
  <c r="BC26" i="1"/>
  <c r="BB26" i="1"/>
  <c r="BA26" i="1"/>
  <c r="BD26" i="1" s="1"/>
  <c r="AZ26" i="1"/>
  <c r="BD25" i="1"/>
  <c r="BC25" i="1"/>
  <c r="BB25" i="1"/>
  <c r="BA25" i="1"/>
  <c r="AZ25" i="1"/>
  <c r="BC24" i="1"/>
  <c r="BD24" i="1" s="1"/>
  <c r="BB24" i="1"/>
  <c r="BA24" i="1"/>
  <c r="AZ24" i="1"/>
  <c r="BC23" i="1"/>
  <c r="BB23" i="1"/>
  <c r="BD23" i="1" s="1"/>
  <c r="BA23" i="1"/>
  <c r="AZ23" i="1"/>
  <c r="BC22" i="1"/>
  <c r="BB22" i="1"/>
  <c r="BA22" i="1"/>
  <c r="AZ22" i="1"/>
  <c r="AY21" i="1"/>
  <c r="AX21" i="1"/>
  <c r="BB21" i="1" s="1"/>
  <c r="AW21" i="1"/>
  <c r="BA21" i="1" s="1"/>
  <c r="BD20" i="1"/>
  <c r="BC20" i="1"/>
  <c r="BB20" i="1"/>
  <c r="BA20" i="1"/>
  <c r="AZ20" i="1"/>
  <c r="BC19" i="1"/>
  <c r="BD19" i="1" s="1"/>
  <c r="BB19" i="1"/>
  <c r="BA19" i="1"/>
  <c r="AZ19" i="1"/>
  <c r="BC18" i="1"/>
  <c r="BB18" i="1"/>
  <c r="BA18" i="1"/>
  <c r="AZ18" i="1"/>
  <c r="BC17" i="1"/>
  <c r="BB17" i="1"/>
  <c r="BA17" i="1"/>
  <c r="AZ17" i="1"/>
  <c r="AY16" i="1"/>
  <c r="BC16" i="1" s="1"/>
  <c r="AX16" i="1"/>
  <c r="BB16" i="1" s="1"/>
  <c r="AW16" i="1"/>
  <c r="BA16" i="1" s="1"/>
  <c r="BC15" i="1"/>
  <c r="BC55" i="1" s="1"/>
  <c r="BB15" i="1"/>
  <c r="BB55" i="1" s="1"/>
  <c r="BA15" i="1"/>
  <c r="BA55" i="1" s="1"/>
  <c r="AZ15" i="1"/>
  <c r="BC14" i="1"/>
  <c r="BC53" i="1" s="1"/>
  <c r="BB14" i="1"/>
  <c r="BA14" i="1"/>
  <c r="BA53" i="1" s="1"/>
  <c r="AZ14" i="1"/>
  <c r="BD13" i="1"/>
  <c r="BC13" i="1"/>
  <c r="BC52" i="1" s="1"/>
  <c r="BB13" i="1"/>
  <c r="BA13" i="1"/>
  <c r="BA52" i="1" s="1"/>
  <c r="AZ13" i="1"/>
  <c r="BC12" i="1"/>
  <c r="BB12" i="1"/>
  <c r="BA12" i="1"/>
  <c r="AZ12" i="1"/>
  <c r="BD11" i="1"/>
  <c r="BC11" i="1"/>
  <c r="BC50" i="1" s="1"/>
  <c r="BB11" i="1"/>
  <c r="BA11" i="1"/>
  <c r="AZ11" i="1"/>
  <c r="AY10" i="1"/>
  <c r="BC10" i="1" s="1"/>
  <c r="AX10" i="1"/>
  <c r="AW10" i="1"/>
  <c r="BA10" i="1" s="1"/>
  <c r="AW7" i="1"/>
  <c r="AW6" i="1"/>
  <c r="AZ21" i="1" l="1"/>
  <c r="BA50" i="1"/>
  <c r="BD22" i="1"/>
  <c r="BD18" i="1"/>
  <c r="BD17" i="1"/>
  <c r="BD30" i="1"/>
  <c r="BB50" i="1"/>
  <c r="BD31" i="1"/>
  <c r="BB51" i="1"/>
  <c r="AX48" i="1"/>
  <c r="BA51" i="1"/>
  <c r="BB52" i="1"/>
  <c r="AZ55" i="1"/>
  <c r="AZ16" i="1"/>
  <c r="AZ54" i="1"/>
  <c r="AY49" i="1"/>
  <c r="BB10" i="1"/>
  <c r="BB48" i="1" s="1"/>
  <c r="AY48" i="1"/>
  <c r="AZ53" i="1"/>
  <c r="BD53" i="1"/>
  <c r="AZ51" i="1"/>
  <c r="AX49" i="1"/>
  <c r="BD12" i="1"/>
  <c r="BD55" i="1"/>
  <c r="BD32" i="1"/>
  <c r="BD35" i="1"/>
  <c r="BC48" i="1"/>
  <c r="BD16" i="1"/>
  <c r="BC21" i="1"/>
  <c r="BD21" i="1" s="1"/>
  <c r="BC51" i="1"/>
  <c r="BC54" i="1"/>
  <c r="BD54" i="1" s="1"/>
  <c r="BD15" i="1"/>
  <c r="AW29" i="1"/>
  <c r="BA29" i="1" s="1"/>
  <c r="BA48" i="1" s="1"/>
  <c r="BC29" i="1"/>
  <c r="AZ50" i="1"/>
  <c r="AZ10" i="1"/>
  <c r="BD14" i="1"/>
  <c r="AZ39" i="1"/>
  <c r="AW52" i="1"/>
  <c r="AZ30" i="1"/>
  <c r="BD50" i="1" l="1"/>
  <c r="AW49" i="1"/>
  <c r="BD29" i="1"/>
  <c r="BB49" i="1"/>
  <c r="BA49" i="1"/>
  <c r="BD52" i="1"/>
  <c r="BD51" i="1"/>
  <c r="BD10" i="1"/>
  <c r="AZ29" i="1"/>
  <c r="BD48" i="1"/>
  <c r="AZ52" i="1"/>
  <c r="AW48" i="1"/>
  <c r="AZ48" i="1" s="1"/>
  <c r="BC49" i="1"/>
  <c r="AZ49" i="1" l="1"/>
  <c r="BD49" i="1"/>
  <c r="AO30" i="1" l="1"/>
  <c r="AO32" i="1"/>
  <c r="AQ55" i="1" l="1"/>
  <c r="AP55" i="1"/>
  <c r="AO55" i="1"/>
  <c r="AQ54" i="1"/>
  <c r="AP54" i="1"/>
  <c r="AO54" i="1"/>
  <c r="AQ53" i="1"/>
  <c r="AP53" i="1"/>
  <c r="AO53" i="1"/>
  <c r="AQ52" i="1"/>
  <c r="AP52" i="1"/>
  <c r="AQ51" i="1"/>
  <c r="AQ49" i="1" s="1"/>
  <c r="AP51" i="1"/>
  <c r="AO51" i="1"/>
  <c r="AQ50" i="1"/>
  <c r="AP50" i="1"/>
  <c r="AU46" i="1"/>
  <c r="AV46" i="1" s="1"/>
  <c r="AT46" i="1"/>
  <c r="AS46" i="1"/>
  <c r="AR46" i="1"/>
  <c r="AU45" i="1"/>
  <c r="AT45" i="1"/>
  <c r="AV45" i="1" s="1"/>
  <c r="AS45" i="1"/>
  <c r="AR45" i="1"/>
  <c r="AV44" i="1"/>
  <c r="AU44" i="1"/>
  <c r="AT44" i="1"/>
  <c r="AS44" i="1"/>
  <c r="AR44" i="1"/>
  <c r="AU43" i="1"/>
  <c r="AV43" i="1" s="1"/>
  <c r="AT43" i="1"/>
  <c r="AS43" i="1"/>
  <c r="AR43" i="1"/>
  <c r="AU42" i="1"/>
  <c r="AT42" i="1"/>
  <c r="AR42" i="1"/>
  <c r="AU41" i="1"/>
  <c r="AT41" i="1"/>
  <c r="AS41" i="1"/>
  <c r="AR41" i="1"/>
  <c r="AU40" i="1"/>
  <c r="AT40" i="1"/>
  <c r="AV40" i="1" s="1"/>
  <c r="AS40" i="1"/>
  <c r="AR40" i="1"/>
  <c r="AU39" i="1"/>
  <c r="AQ39" i="1"/>
  <c r="AP39" i="1"/>
  <c r="AT39" i="1" s="1"/>
  <c r="AU38" i="1"/>
  <c r="AT38" i="1"/>
  <c r="AR38" i="1"/>
  <c r="AS38" i="1"/>
  <c r="AU37" i="1"/>
  <c r="AV37" i="1" s="1"/>
  <c r="AT37" i="1"/>
  <c r="AS37" i="1"/>
  <c r="AR37" i="1"/>
  <c r="AU36" i="1"/>
  <c r="AV36" i="1" s="1"/>
  <c r="AT36" i="1"/>
  <c r="AS36" i="1"/>
  <c r="AR36" i="1"/>
  <c r="AU35" i="1"/>
  <c r="AT35" i="1"/>
  <c r="AV35" i="1" s="1"/>
  <c r="AS35" i="1"/>
  <c r="AQ35" i="1"/>
  <c r="AP35" i="1"/>
  <c r="AR35" i="1" s="1"/>
  <c r="AO35" i="1"/>
  <c r="AU34" i="1"/>
  <c r="AV34" i="1" s="1"/>
  <c r="AT34" i="1"/>
  <c r="AS34" i="1"/>
  <c r="AR34" i="1"/>
  <c r="AU33" i="1"/>
  <c r="AV33" i="1" s="1"/>
  <c r="AT33" i="1"/>
  <c r="AS33" i="1"/>
  <c r="AR33" i="1"/>
  <c r="AU32" i="1"/>
  <c r="AT32" i="1"/>
  <c r="AS32" i="1"/>
  <c r="AR32" i="1"/>
  <c r="AU31" i="1"/>
  <c r="AT31" i="1"/>
  <c r="AS31" i="1"/>
  <c r="AR31" i="1"/>
  <c r="AU30" i="1"/>
  <c r="AT30" i="1"/>
  <c r="AS30" i="1"/>
  <c r="AR30" i="1"/>
  <c r="AU29" i="1"/>
  <c r="AQ29" i="1"/>
  <c r="AP29" i="1"/>
  <c r="AT29" i="1" s="1"/>
  <c r="AO29" i="1"/>
  <c r="AS29" i="1" s="1"/>
  <c r="AU28" i="1"/>
  <c r="AV28" i="1" s="1"/>
  <c r="AT28" i="1"/>
  <c r="AT55" i="1" s="1"/>
  <c r="AS28" i="1"/>
  <c r="AR28" i="1"/>
  <c r="AU27" i="1"/>
  <c r="AU54" i="1" s="1"/>
  <c r="AT27" i="1"/>
  <c r="AT54" i="1" s="1"/>
  <c r="AS27" i="1"/>
  <c r="AR27" i="1"/>
  <c r="AU26" i="1"/>
  <c r="AV26" i="1" s="1"/>
  <c r="AT26" i="1"/>
  <c r="AS26" i="1"/>
  <c r="AR26" i="1"/>
  <c r="AU25" i="1"/>
  <c r="AT25" i="1"/>
  <c r="AV25" i="1" s="1"/>
  <c r="AS25" i="1"/>
  <c r="AR25" i="1"/>
  <c r="AV24" i="1"/>
  <c r="AU24" i="1"/>
  <c r="AT24" i="1"/>
  <c r="AS24" i="1"/>
  <c r="AR24" i="1"/>
  <c r="AU23" i="1"/>
  <c r="AT23" i="1"/>
  <c r="AS23" i="1"/>
  <c r="AR23" i="1"/>
  <c r="AU22" i="1"/>
  <c r="AT22" i="1"/>
  <c r="AR22" i="1"/>
  <c r="AU21" i="1"/>
  <c r="AQ21" i="1"/>
  <c r="AP21" i="1"/>
  <c r="AT21" i="1" s="1"/>
  <c r="AO21" i="1"/>
  <c r="AS21" i="1" s="1"/>
  <c r="AV20" i="1"/>
  <c r="AU20" i="1"/>
  <c r="AT20" i="1"/>
  <c r="AS20" i="1"/>
  <c r="AR20" i="1"/>
  <c r="AU19" i="1"/>
  <c r="AT19" i="1"/>
  <c r="AR19" i="1"/>
  <c r="AS19" i="1"/>
  <c r="AU18" i="1"/>
  <c r="AT18" i="1"/>
  <c r="AS18" i="1"/>
  <c r="AR18" i="1"/>
  <c r="AU17" i="1"/>
  <c r="AU50" i="1" s="1"/>
  <c r="AT17" i="1"/>
  <c r="AS17" i="1"/>
  <c r="AR17" i="1"/>
  <c r="AU16" i="1"/>
  <c r="AS16" i="1"/>
  <c r="AQ16" i="1"/>
  <c r="AP16" i="1"/>
  <c r="AT16" i="1" s="1"/>
  <c r="AO16" i="1"/>
  <c r="AU15" i="1"/>
  <c r="AU55" i="1" s="1"/>
  <c r="AT15" i="1"/>
  <c r="AS15" i="1"/>
  <c r="AS55" i="1" s="1"/>
  <c r="AR15" i="1"/>
  <c r="AU14" i="1"/>
  <c r="AU53" i="1" s="1"/>
  <c r="AT14" i="1"/>
  <c r="AT53" i="1" s="1"/>
  <c r="AS14" i="1"/>
  <c r="AS53" i="1" s="1"/>
  <c r="AR14" i="1"/>
  <c r="AU13" i="1"/>
  <c r="AV13" i="1" s="1"/>
  <c r="AT13" i="1"/>
  <c r="AS13" i="1"/>
  <c r="AR13" i="1"/>
  <c r="AU12" i="1"/>
  <c r="AV12" i="1" s="1"/>
  <c r="AT12" i="1"/>
  <c r="AS12" i="1"/>
  <c r="AS51" i="1" s="1"/>
  <c r="AR12" i="1"/>
  <c r="AU11" i="1"/>
  <c r="AT11" i="1"/>
  <c r="AS11" i="1"/>
  <c r="AR11" i="1"/>
  <c r="AQ10" i="1"/>
  <c r="AQ48" i="1" s="1"/>
  <c r="AP10" i="1"/>
  <c r="AT10" i="1" s="1"/>
  <c r="AO10" i="1"/>
  <c r="AS10" i="1" s="1"/>
  <c r="AO7" i="1"/>
  <c r="AO6" i="1"/>
  <c r="AV31" i="1" l="1"/>
  <c r="AV23" i="1"/>
  <c r="AV18" i="1"/>
  <c r="AR53" i="1"/>
  <c r="AR29" i="1"/>
  <c r="AV30" i="1"/>
  <c r="AV41" i="1"/>
  <c r="AT50" i="1"/>
  <c r="AT48" i="1"/>
  <c r="AS54" i="1"/>
  <c r="AV38" i="1"/>
  <c r="AV29" i="1"/>
  <c r="AT51" i="1"/>
  <c r="AV32" i="1"/>
  <c r="AT52" i="1"/>
  <c r="AP49" i="1"/>
  <c r="AR21" i="1"/>
  <c r="AV16" i="1"/>
  <c r="AV19" i="1"/>
  <c r="AR55" i="1"/>
  <c r="AR16" i="1"/>
  <c r="AV55" i="1"/>
  <c r="AR54" i="1"/>
  <c r="AV53" i="1"/>
  <c r="AU49" i="1"/>
  <c r="AV21" i="1"/>
  <c r="AV15" i="1"/>
  <c r="AR10" i="1"/>
  <c r="AU10" i="1"/>
  <c r="AV11" i="1"/>
  <c r="AS22" i="1"/>
  <c r="AS50" i="1" s="1"/>
  <c r="AS42" i="1"/>
  <c r="AS52" i="1" s="1"/>
  <c r="AU51" i="1"/>
  <c r="AP48" i="1"/>
  <c r="AO52" i="1"/>
  <c r="AR52" i="1" s="1"/>
  <c r="AU52" i="1"/>
  <c r="AV14" i="1"/>
  <c r="AV17" i="1"/>
  <c r="AO39" i="1"/>
  <c r="AS39" i="1" s="1"/>
  <c r="AS48" i="1" s="1"/>
  <c r="AR51" i="1"/>
  <c r="AV27" i="1"/>
  <c r="AO50" i="1"/>
  <c r="AV54" i="1" l="1"/>
  <c r="AT49" i="1"/>
  <c r="AV51" i="1"/>
  <c r="AV50" i="1"/>
  <c r="AU48" i="1"/>
  <c r="AV48" i="1" s="1"/>
  <c r="AV10" i="1"/>
  <c r="AR39" i="1"/>
  <c r="AV42" i="1"/>
  <c r="AO48" i="1"/>
  <c r="AR48" i="1" s="1"/>
  <c r="AS49" i="1"/>
  <c r="AV39" i="1"/>
  <c r="AO49" i="1"/>
  <c r="AR49" i="1" s="1"/>
  <c r="AR50" i="1"/>
  <c r="AV52" i="1"/>
  <c r="AV22" i="1"/>
  <c r="AV49" i="1" l="1"/>
  <c r="AG22" i="1" l="1"/>
  <c r="AG19" i="1"/>
  <c r="AG32" i="1"/>
  <c r="AG30" i="1" l="1"/>
  <c r="AG40" i="1" l="1"/>
  <c r="AG42" i="1"/>
  <c r="AG38" i="1"/>
  <c r="AI55" i="1" l="1"/>
  <c r="AH55" i="1"/>
  <c r="AL54" i="1"/>
  <c r="AI54" i="1"/>
  <c r="AH54" i="1"/>
  <c r="AG54" i="1"/>
  <c r="AI53" i="1"/>
  <c r="AH53" i="1"/>
  <c r="AG53" i="1"/>
  <c r="AI52" i="1"/>
  <c r="AH52" i="1"/>
  <c r="AI51" i="1"/>
  <c r="AH51" i="1"/>
  <c r="AG51" i="1"/>
  <c r="AI50" i="1"/>
  <c r="AI49" i="1" s="1"/>
  <c r="AH50" i="1"/>
  <c r="AH49" i="1" s="1"/>
  <c r="AN46" i="1"/>
  <c r="AM46" i="1"/>
  <c r="AL46" i="1"/>
  <c r="AK46" i="1"/>
  <c r="AJ46" i="1"/>
  <c r="AM45" i="1"/>
  <c r="AN45" i="1" s="1"/>
  <c r="AL45" i="1"/>
  <c r="AK45" i="1"/>
  <c r="AJ45" i="1"/>
  <c r="AM44" i="1"/>
  <c r="AL44" i="1"/>
  <c r="AK44" i="1"/>
  <c r="AM43" i="1"/>
  <c r="AN43" i="1" s="1"/>
  <c r="AL43" i="1"/>
  <c r="AK43" i="1"/>
  <c r="AJ43" i="1"/>
  <c r="AM42" i="1"/>
  <c r="AL42" i="1"/>
  <c r="AK42" i="1"/>
  <c r="AJ42" i="1"/>
  <c r="AM41" i="1"/>
  <c r="AL41" i="1"/>
  <c r="AK41" i="1"/>
  <c r="AJ41" i="1"/>
  <c r="AM40" i="1"/>
  <c r="AL40" i="1"/>
  <c r="AK40" i="1"/>
  <c r="AJ40" i="1"/>
  <c r="AM39" i="1"/>
  <c r="AI39" i="1"/>
  <c r="AH39" i="1"/>
  <c r="AL39" i="1" s="1"/>
  <c r="AG39" i="1"/>
  <c r="AK39" i="1" s="1"/>
  <c r="AM38" i="1"/>
  <c r="AL38" i="1"/>
  <c r="AK38" i="1"/>
  <c r="AJ38" i="1"/>
  <c r="AM37" i="1"/>
  <c r="AL37" i="1"/>
  <c r="AN37" i="1" s="1"/>
  <c r="AK37" i="1"/>
  <c r="AJ37" i="1"/>
  <c r="AM36" i="1"/>
  <c r="AL36" i="1"/>
  <c r="AK36" i="1"/>
  <c r="AJ36" i="1"/>
  <c r="AL35" i="1"/>
  <c r="AI35" i="1"/>
  <c r="AM35" i="1" s="1"/>
  <c r="AH35" i="1"/>
  <c r="AG35" i="1"/>
  <c r="AK35" i="1" s="1"/>
  <c r="AM34" i="1"/>
  <c r="AL34" i="1"/>
  <c r="AN34" i="1" s="1"/>
  <c r="AK34" i="1"/>
  <c r="AJ34" i="1"/>
  <c r="AM33" i="1"/>
  <c r="AN33" i="1" s="1"/>
  <c r="AL33" i="1"/>
  <c r="AK33" i="1"/>
  <c r="AJ33" i="1"/>
  <c r="AM32" i="1"/>
  <c r="AL32" i="1"/>
  <c r="AG52" i="1"/>
  <c r="AJ52" i="1" s="1"/>
  <c r="AM31" i="1"/>
  <c r="AL31" i="1"/>
  <c r="AN31" i="1" s="1"/>
  <c r="AK31" i="1"/>
  <c r="AJ31" i="1"/>
  <c r="AM30" i="1"/>
  <c r="AL30" i="1"/>
  <c r="AG29" i="1"/>
  <c r="AK29" i="1" s="1"/>
  <c r="AI29" i="1"/>
  <c r="AM29" i="1" s="1"/>
  <c r="AH29" i="1"/>
  <c r="AL29" i="1" s="1"/>
  <c r="AM28" i="1"/>
  <c r="AN28" i="1" s="1"/>
  <c r="AL28" i="1"/>
  <c r="AK28" i="1"/>
  <c r="AJ28" i="1"/>
  <c r="AM27" i="1"/>
  <c r="AM54" i="1" s="1"/>
  <c r="AL27" i="1"/>
  <c r="AN27" i="1" s="1"/>
  <c r="AK27" i="1"/>
  <c r="AK54" i="1" s="1"/>
  <c r="AJ27" i="1"/>
  <c r="AN26" i="1"/>
  <c r="AM26" i="1"/>
  <c r="AL26" i="1"/>
  <c r="AK26" i="1"/>
  <c r="AJ26" i="1"/>
  <c r="AM25" i="1"/>
  <c r="AN25" i="1" s="1"/>
  <c r="AL25" i="1"/>
  <c r="AK25" i="1"/>
  <c r="AJ25" i="1"/>
  <c r="AM24" i="1"/>
  <c r="AN24" i="1" s="1"/>
  <c r="AL24" i="1"/>
  <c r="AK24" i="1"/>
  <c r="AJ24" i="1"/>
  <c r="AM23" i="1"/>
  <c r="AL23" i="1"/>
  <c r="AN23" i="1" s="1"/>
  <c r="AK23" i="1"/>
  <c r="AJ23" i="1"/>
  <c r="AM22" i="1"/>
  <c r="AL22" i="1"/>
  <c r="AK22" i="1"/>
  <c r="AJ22" i="1"/>
  <c r="AL21" i="1"/>
  <c r="AI21" i="1"/>
  <c r="AM21" i="1" s="1"/>
  <c r="AH21" i="1"/>
  <c r="AG21" i="1"/>
  <c r="AK21" i="1" s="1"/>
  <c r="AM20" i="1"/>
  <c r="AL20" i="1"/>
  <c r="AN20" i="1" s="1"/>
  <c r="AK20" i="1"/>
  <c r="AJ20" i="1"/>
  <c r="AM19" i="1"/>
  <c r="AN19" i="1" s="1"/>
  <c r="AL19" i="1"/>
  <c r="AK19" i="1"/>
  <c r="AJ19" i="1"/>
  <c r="AM18" i="1"/>
  <c r="AL18" i="1"/>
  <c r="AN18" i="1" s="1"/>
  <c r="AK18" i="1"/>
  <c r="AJ18" i="1"/>
  <c r="AN17" i="1"/>
  <c r="AM17" i="1"/>
  <c r="AL17" i="1"/>
  <c r="AK17" i="1"/>
  <c r="AJ17" i="1"/>
  <c r="AM16" i="1"/>
  <c r="AI16" i="1"/>
  <c r="AH16" i="1"/>
  <c r="AL16" i="1" s="1"/>
  <c r="AG16" i="1"/>
  <c r="AK16" i="1" s="1"/>
  <c r="AM15" i="1"/>
  <c r="AM55" i="1" s="1"/>
  <c r="AL15" i="1"/>
  <c r="AN15" i="1" s="1"/>
  <c r="AK15" i="1"/>
  <c r="AJ15" i="1"/>
  <c r="AN14" i="1"/>
  <c r="AM14" i="1"/>
  <c r="AM53" i="1" s="1"/>
  <c r="AL14" i="1"/>
  <c r="AL53" i="1" s="1"/>
  <c r="AK14" i="1"/>
  <c r="AK53" i="1" s="1"/>
  <c r="AJ14" i="1"/>
  <c r="AM13" i="1"/>
  <c r="AM52" i="1" s="1"/>
  <c r="AL13" i="1"/>
  <c r="AL52" i="1" s="1"/>
  <c r="AK13" i="1"/>
  <c r="AJ13" i="1"/>
  <c r="AM12" i="1"/>
  <c r="AN12" i="1" s="1"/>
  <c r="AL12" i="1"/>
  <c r="AL51" i="1" s="1"/>
  <c r="AK12" i="1"/>
  <c r="AK51" i="1" s="1"/>
  <c r="AJ12" i="1"/>
  <c r="AM11" i="1"/>
  <c r="AM50" i="1" s="1"/>
  <c r="AL11" i="1"/>
  <c r="AL50" i="1" s="1"/>
  <c r="AK11" i="1"/>
  <c r="AJ11" i="1"/>
  <c r="AG50" i="1"/>
  <c r="AL10" i="1"/>
  <c r="AI10" i="1"/>
  <c r="AM10" i="1" s="1"/>
  <c r="AH10" i="1"/>
  <c r="AG10" i="1"/>
  <c r="AK10" i="1" s="1"/>
  <c r="AG7" i="1"/>
  <c r="AG6" i="1"/>
  <c r="AJ10" i="1" l="1"/>
  <c r="AN41" i="1"/>
  <c r="AN40" i="1"/>
  <c r="AJ39" i="1"/>
  <c r="AN22" i="1"/>
  <c r="AN38" i="1"/>
  <c r="AN42" i="1"/>
  <c r="AN39" i="1"/>
  <c r="AN36" i="1"/>
  <c r="AK48" i="1"/>
  <c r="AJ51" i="1"/>
  <c r="AN21" i="1"/>
  <c r="AJ54" i="1"/>
  <c r="AJ53" i="1"/>
  <c r="AN35" i="1"/>
  <c r="AL48" i="1"/>
  <c r="AN54" i="1"/>
  <c r="AN29" i="1"/>
  <c r="AN44" i="1"/>
  <c r="AN10" i="1"/>
  <c r="AM48" i="1"/>
  <c r="AN53" i="1"/>
  <c r="AK55" i="1"/>
  <c r="AN16" i="1"/>
  <c r="AN13" i="1"/>
  <c r="AJ21" i="1"/>
  <c r="AJ32" i="1"/>
  <c r="AJ35" i="1"/>
  <c r="AG48" i="1"/>
  <c r="AM51" i="1"/>
  <c r="AJ29" i="1"/>
  <c r="AJ30" i="1"/>
  <c r="AK32" i="1"/>
  <c r="AN32" i="1" s="1"/>
  <c r="AH48" i="1"/>
  <c r="AJ50" i="1"/>
  <c r="AL55" i="1"/>
  <c r="AN11" i="1"/>
  <c r="AJ16" i="1"/>
  <c r="AK30" i="1"/>
  <c r="AN30" i="1" s="1"/>
  <c r="AI48" i="1"/>
  <c r="AG55" i="1"/>
  <c r="AJ44" i="1"/>
  <c r="AK50" i="1" l="1"/>
  <c r="AN50" i="1" s="1"/>
  <c r="AN48" i="1"/>
  <c r="AK52" i="1"/>
  <c r="AN55" i="1"/>
  <c r="AJ48" i="1"/>
  <c r="AL49" i="1"/>
  <c r="AN51" i="1"/>
  <c r="AJ55" i="1"/>
  <c r="AM49" i="1"/>
  <c r="AG49" i="1"/>
  <c r="AJ49" i="1" s="1"/>
  <c r="AK49" i="1" l="1"/>
  <c r="AN52" i="1"/>
  <c r="AN49" i="1" l="1"/>
  <c r="Y32" i="1"/>
  <c r="Y30" i="1"/>
  <c r="Y11" i="1" l="1"/>
  <c r="Y42" i="1" l="1"/>
  <c r="Y40" i="1" l="1"/>
  <c r="Y44" i="1" l="1"/>
  <c r="AA55" i="1" l="1"/>
  <c r="Z55" i="1"/>
  <c r="Y55" i="1"/>
  <c r="AA54" i="1"/>
  <c r="Z54" i="1"/>
  <c r="Y54" i="1"/>
  <c r="AA53" i="1"/>
  <c r="Z53" i="1"/>
  <c r="Y53" i="1"/>
  <c r="AA52" i="1"/>
  <c r="Z52" i="1"/>
  <c r="Y52" i="1"/>
  <c r="AA51" i="1"/>
  <c r="Z51" i="1"/>
  <c r="Z49" i="1" s="1"/>
  <c r="Y51" i="1"/>
  <c r="AA50" i="1"/>
  <c r="AA49" i="1" s="1"/>
  <c r="Z50" i="1"/>
  <c r="Y50" i="1"/>
  <c r="AE46" i="1"/>
  <c r="AF46" i="1" s="1"/>
  <c r="AD46" i="1"/>
  <c r="AC46" i="1"/>
  <c r="AB46" i="1"/>
  <c r="AE45" i="1"/>
  <c r="AD45" i="1"/>
  <c r="AC45" i="1"/>
  <c r="AF45" i="1" s="1"/>
  <c r="AB45" i="1"/>
  <c r="AE44" i="1"/>
  <c r="AD44" i="1"/>
  <c r="AC44" i="1"/>
  <c r="AF44" i="1" s="1"/>
  <c r="AB44" i="1"/>
  <c r="AE43" i="1"/>
  <c r="AF43" i="1" s="1"/>
  <c r="AD43" i="1"/>
  <c r="AC43" i="1"/>
  <c r="AB43" i="1"/>
  <c r="AE42" i="1"/>
  <c r="AD42" i="1"/>
  <c r="AC42" i="1"/>
  <c r="AB42" i="1"/>
  <c r="AE41" i="1"/>
  <c r="AF41" i="1" s="1"/>
  <c r="AD41" i="1"/>
  <c r="AC41" i="1"/>
  <c r="AB41" i="1"/>
  <c r="AE40" i="1"/>
  <c r="AD40" i="1"/>
  <c r="AC40" i="1"/>
  <c r="AB40" i="1"/>
  <c r="AE39" i="1"/>
  <c r="AD39" i="1"/>
  <c r="AA39" i="1"/>
  <c r="Z39" i="1"/>
  <c r="Y39" i="1"/>
  <c r="AB39" i="1" s="1"/>
  <c r="AE38" i="1"/>
  <c r="AF38" i="1" s="1"/>
  <c r="AD38" i="1"/>
  <c r="AC38" i="1"/>
  <c r="AB38" i="1"/>
  <c r="AE37" i="1"/>
  <c r="AF37" i="1" s="1"/>
  <c r="AD37" i="1"/>
  <c r="AC37" i="1"/>
  <c r="AB37" i="1"/>
  <c r="AE36" i="1"/>
  <c r="AF36" i="1" s="1"/>
  <c r="AD36" i="1"/>
  <c r="AC36" i="1"/>
  <c r="AB36" i="1"/>
  <c r="AD35" i="1"/>
  <c r="AC35" i="1"/>
  <c r="AB35" i="1"/>
  <c r="AA35" i="1"/>
  <c r="AE35" i="1" s="1"/>
  <c r="Z35" i="1"/>
  <c r="Y35" i="1"/>
  <c r="AE34" i="1"/>
  <c r="AF34" i="1" s="1"/>
  <c r="AD34" i="1"/>
  <c r="AC34" i="1"/>
  <c r="AB34" i="1"/>
  <c r="AE33" i="1"/>
  <c r="AF33" i="1" s="1"/>
  <c r="AD33" i="1"/>
  <c r="AD53" i="1" s="1"/>
  <c r="AC33" i="1"/>
  <c r="AC53" i="1" s="1"/>
  <c r="AB33" i="1"/>
  <c r="AE32" i="1"/>
  <c r="AF32" i="1" s="1"/>
  <c r="AD32" i="1"/>
  <c r="AC32" i="1"/>
  <c r="AB32" i="1"/>
  <c r="AE31" i="1"/>
  <c r="AD31" i="1"/>
  <c r="AC31" i="1"/>
  <c r="AF31" i="1" s="1"/>
  <c r="AB31" i="1"/>
  <c r="AE30" i="1"/>
  <c r="AD30" i="1"/>
  <c r="AC30" i="1"/>
  <c r="AB30" i="1"/>
  <c r="AE29" i="1"/>
  <c r="AA29" i="1"/>
  <c r="Z29" i="1"/>
  <c r="AD29" i="1" s="1"/>
  <c r="Y29" i="1"/>
  <c r="AC29" i="1" s="1"/>
  <c r="AE28" i="1"/>
  <c r="AD28" i="1"/>
  <c r="AC28" i="1"/>
  <c r="AF28" i="1" s="1"/>
  <c r="AB28" i="1"/>
  <c r="AF27" i="1"/>
  <c r="AE27" i="1"/>
  <c r="AE54" i="1" s="1"/>
  <c r="AD27" i="1"/>
  <c r="AD54" i="1" s="1"/>
  <c r="AC27" i="1"/>
  <c r="AC54" i="1" s="1"/>
  <c r="AB27" i="1"/>
  <c r="AE26" i="1"/>
  <c r="AF26" i="1" s="1"/>
  <c r="AD26" i="1"/>
  <c r="AC26" i="1"/>
  <c r="AB26" i="1"/>
  <c r="AE25" i="1"/>
  <c r="AE55" i="1" s="1"/>
  <c r="AD25" i="1"/>
  <c r="AD55" i="1" s="1"/>
  <c r="AC25" i="1"/>
  <c r="AB25" i="1"/>
  <c r="AE24" i="1"/>
  <c r="AF24" i="1" s="1"/>
  <c r="AD24" i="1"/>
  <c r="AC24" i="1"/>
  <c r="AB24" i="1"/>
  <c r="AE23" i="1"/>
  <c r="AD23" i="1"/>
  <c r="AC23" i="1"/>
  <c r="AB23" i="1"/>
  <c r="AE22" i="1"/>
  <c r="AD22" i="1"/>
  <c r="AC22" i="1"/>
  <c r="AF22" i="1" s="1"/>
  <c r="AB22" i="1"/>
  <c r="AA21" i="1"/>
  <c r="Z21" i="1"/>
  <c r="AD21" i="1" s="1"/>
  <c r="Y21" i="1"/>
  <c r="AC21" i="1" s="1"/>
  <c r="AE20" i="1"/>
  <c r="AF20" i="1" s="1"/>
  <c r="AD20" i="1"/>
  <c r="AC20" i="1"/>
  <c r="AB20" i="1"/>
  <c r="AE19" i="1"/>
  <c r="AD19" i="1"/>
  <c r="AC19" i="1"/>
  <c r="AF19" i="1" s="1"/>
  <c r="AB19" i="1"/>
  <c r="AF18" i="1"/>
  <c r="AE18" i="1"/>
  <c r="AD18" i="1"/>
  <c r="AC18" i="1"/>
  <c r="AB18" i="1"/>
  <c r="AE17" i="1"/>
  <c r="AF17" i="1" s="1"/>
  <c r="AD17" i="1"/>
  <c r="AC17" i="1"/>
  <c r="AB17" i="1"/>
  <c r="AE16" i="1"/>
  <c r="AD16" i="1"/>
  <c r="AA16" i="1"/>
  <c r="AB16" i="1" s="1"/>
  <c r="Z16" i="1"/>
  <c r="Y16" i="1"/>
  <c r="AF15" i="1"/>
  <c r="AE15" i="1"/>
  <c r="AD15" i="1"/>
  <c r="AC15" i="1"/>
  <c r="AB15" i="1"/>
  <c r="AE14" i="1"/>
  <c r="AE53" i="1" s="1"/>
  <c r="AD14" i="1"/>
  <c r="AC14" i="1"/>
  <c r="AB14" i="1"/>
  <c r="AE13" i="1"/>
  <c r="AF13" i="1" s="1"/>
  <c r="AD13" i="1"/>
  <c r="AD52" i="1" s="1"/>
  <c r="AC13" i="1"/>
  <c r="AB13" i="1"/>
  <c r="AE12" i="1"/>
  <c r="AF12" i="1" s="1"/>
  <c r="AD12" i="1"/>
  <c r="AD51" i="1" s="1"/>
  <c r="AC12" i="1"/>
  <c r="AB12" i="1"/>
  <c r="AE11" i="1"/>
  <c r="AD11" i="1"/>
  <c r="AD50" i="1" s="1"/>
  <c r="AC11" i="1"/>
  <c r="AB11" i="1"/>
  <c r="AA10" i="1"/>
  <c r="AE10" i="1" s="1"/>
  <c r="Z10" i="1"/>
  <c r="AD10" i="1" s="1"/>
  <c r="Y10" i="1"/>
  <c r="AC10" i="1" s="1"/>
  <c r="Y7" i="1"/>
  <c r="Y6" i="1"/>
  <c r="AF35" i="1" l="1"/>
  <c r="AC51" i="1"/>
  <c r="AF23" i="1"/>
  <c r="AB21" i="1"/>
  <c r="AB50" i="1"/>
  <c r="AD49" i="1"/>
  <c r="AF30" i="1"/>
  <c r="AB29" i="1"/>
  <c r="AB53" i="1"/>
  <c r="AC55" i="1"/>
  <c r="AC39" i="1"/>
  <c r="AF39" i="1" s="1"/>
  <c r="AF53" i="1"/>
  <c r="AC52" i="1"/>
  <c r="AB52" i="1"/>
  <c r="AF40" i="1"/>
  <c r="AC50" i="1"/>
  <c r="AF42" i="1"/>
  <c r="AF11" i="1"/>
  <c r="Y48" i="1"/>
  <c r="AB51" i="1"/>
  <c r="AB55" i="1"/>
  <c r="AD48" i="1"/>
  <c r="AF54" i="1"/>
  <c r="AF29" i="1"/>
  <c r="AF10" i="1"/>
  <c r="AF14" i="1"/>
  <c r="AA48" i="1"/>
  <c r="Y49" i="1"/>
  <c r="AB49" i="1" s="1"/>
  <c r="AE52" i="1"/>
  <c r="AB54" i="1"/>
  <c r="AC16" i="1"/>
  <c r="AE21" i="1"/>
  <c r="AF21" i="1" s="1"/>
  <c r="AE51" i="1"/>
  <c r="Z48" i="1"/>
  <c r="AB10" i="1"/>
  <c r="AF25" i="1"/>
  <c r="AE50" i="1"/>
  <c r="AF51" i="1" l="1"/>
  <c r="AF55" i="1"/>
  <c r="AC48" i="1"/>
  <c r="AC49" i="1"/>
  <c r="AF52" i="1"/>
  <c r="AF50" i="1"/>
  <c r="AE49" i="1"/>
  <c r="AF16" i="1"/>
  <c r="AE48" i="1"/>
  <c r="AF48" i="1" s="1"/>
  <c r="AB48" i="1"/>
  <c r="AF49" i="1" l="1"/>
  <c r="Q40" i="1"/>
  <c r="Q42" i="1" l="1"/>
  <c r="J11" i="1" l="1"/>
  <c r="I11" i="1"/>
  <c r="I36" i="1" l="1"/>
  <c r="I30" i="1"/>
  <c r="Q7" i="1"/>
  <c r="E13" i="1" l="1"/>
  <c r="E12" i="1"/>
  <c r="E38" i="1" l="1"/>
  <c r="E44" i="1"/>
  <c r="E42" i="1"/>
  <c r="E40" i="1"/>
  <c r="F21" i="1"/>
  <c r="E19" i="1"/>
  <c r="E17" i="1"/>
  <c r="F13" i="1"/>
  <c r="F12" i="1"/>
  <c r="F11" i="1"/>
  <c r="E11" i="1"/>
  <c r="F39" i="1"/>
  <c r="G39" i="1"/>
  <c r="E35" i="1"/>
  <c r="F35" i="1"/>
  <c r="G35" i="1"/>
  <c r="G29" i="1"/>
  <c r="G21" i="1"/>
  <c r="F16" i="1"/>
  <c r="G16" i="1"/>
  <c r="G10" i="1"/>
  <c r="Q6" i="1"/>
  <c r="E39" i="1" l="1"/>
  <c r="H39" i="1" s="1"/>
  <c r="F29" i="1"/>
  <c r="E29" i="1"/>
  <c r="E21" i="1"/>
  <c r="H21" i="1" s="1"/>
  <c r="E16" i="1"/>
  <c r="H16" i="1" s="1"/>
  <c r="F10" i="1"/>
  <c r="E10" i="1"/>
  <c r="H35" i="1"/>
  <c r="H29" i="1" l="1"/>
  <c r="H10" i="1"/>
  <c r="J50" i="1"/>
  <c r="K50" i="1"/>
  <c r="R50" i="1"/>
  <c r="S50" i="1"/>
  <c r="I51" i="1"/>
  <c r="J51" i="1"/>
  <c r="K51" i="1"/>
  <c r="Q51" i="1"/>
  <c r="R51" i="1"/>
  <c r="S51" i="1"/>
  <c r="J52" i="1"/>
  <c r="K52" i="1"/>
  <c r="R52" i="1"/>
  <c r="S52" i="1"/>
  <c r="I53" i="1"/>
  <c r="J53" i="1"/>
  <c r="K53" i="1"/>
  <c r="Q53" i="1"/>
  <c r="R53" i="1"/>
  <c r="S53" i="1"/>
  <c r="I54" i="1"/>
  <c r="J54" i="1"/>
  <c r="K54" i="1"/>
  <c r="Q54" i="1"/>
  <c r="R54" i="1"/>
  <c r="S54" i="1"/>
  <c r="I55" i="1"/>
  <c r="J55" i="1"/>
  <c r="K55" i="1"/>
  <c r="Q55" i="1"/>
  <c r="R55" i="1"/>
  <c r="S55" i="1"/>
  <c r="L53" i="1" l="1"/>
  <c r="T55" i="1"/>
  <c r="L54" i="1"/>
  <c r="R49" i="1"/>
  <c r="J49" i="1"/>
  <c r="T54" i="1"/>
  <c r="T51" i="1"/>
  <c r="L51" i="1"/>
  <c r="L55" i="1"/>
  <c r="T53" i="1"/>
  <c r="K49" i="1"/>
  <c r="S49" i="1"/>
  <c r="Q52" i="1" l="1"/>
  <c r="Q50" i="1"/>
  <c r="T52" i="1" l="1"/>
  <c r="Q49" i="1"/>
  <c r="T50" i="1"/>
  <c r="I52" i="1"/>
  <c r="I50" i="1"/>
  <c r="I49" i="1" l="1"/>
  <c r="L50" i="1"/>
  <c r="L52" i="1"/>
  <c r="T49" i="1"/>
  <c r="E50" i="1"/>
  <c r="L49" i="1" l="1"/>
  <c r="T44" i="1"/>
  <c r="T43" i="1"/>
  <c r="T42" i="1"/>
  <c r="T41" i="1"/>
  <c r="T40" i="1"/>
  <c r="S39" i="1"/>
  <c r="R39" i="1"/>
  <c r="Q39" i="1"/>
  <c r="T38" i="1"/>
  <c r="T37" i="1"/>
  <c r="T36" i="1"/>
  <c r="S35" i="1"/>
  <c r="R35" i="1"/>
  <c r="Q35" i="1"/>
  <c r="T34" i="1"/>
  <c r="T33" i="1"/>
  <c r="T32" i="1"/>
  <c r="T31" i="1"/>
  <c r="T30" i="1"/>
  <c r="S29" i="1"/>
  <c r="R29" i="1"/>
  <c r="Q29" i="1"/>
  <c r="T28" i="1"/>
  <c r="T27" i="1"/>
  <c r="T26" i="1"/>
  <c r="T25" i="1"/>
  <c r="T24" i="1"/>
  <c r="T23" i="1"/>
  <c r="T22" i="1"/>
  <c r="S21" i="1"/>
  <c r="R21" i="1"/>
  <c r="Q21" i="1"/>
  <c r="T20" i="1"/>
  <c r="T19" i="1"/>
  <c r="T18" i="1"/>
  <c r="T17" i="1"/>
  <c r="S16" i="1"/>
  <c r="R16" i="1"/>
  <c r="Q16" i="1"/>
  <c r="T15" i="1"/>
  <c r="T14" i="1"/>
  <c r="T13" i="1"/>
  <c r="T12" i="1"/>
  <c r="T11" i="1"/>
  <c r="S10" i="1"/>
  <c r="R10" i="1"/>
  <c r="Q10" i="1"/>
  <c r="G48" i="1"/>
  <c r="K10" i="1"/>
  <c r="H11" i="1"/>
  <c r="N11" i="1"/>
  <c r="O11" i="1"/>
  <c r="O12" i="1"/>
  <c r="H13" i="1"/>
  <c r="L13" i="1"/>
  <c r="M13" i="1"/>
  <c r="N13" i="1"/>
  <c r="O13" i="1"/>
  <c r="H14" i="1"/>
  <c r="L14" i="1"/>
  <c r="M14" i="1"/>
  <c r="N14" i="1"/>
  <c r="O14" i="1"/>
  <c r="H15" i="1"/>
  <c r="L15" i="1"/>
  <c r="M15" i="1"/>
  <c r="N15" i="1"/>
  <c r="O15" i="1"/>
  <c r="J16" i="1"/>
  <c r="K16" i="1"/>
  <c r="H17" i="1"/>
  <c r="L17" i="1"/>
  <c r="N17" i="1"/>
  <c r="O17" i="1"/>
  <c r="W17" i="1" s="1"/>
  <c r="H18" i="1"/>
  <c r="L18" i="1"/>
  <c r="N18" i="1"/>
  <c r="V18" i="1" s="1"/>
  <c r="O18" i="1"/>
  <c r="W18" i="1" s="1"/>
  <c r="H19" i="1"/>
  <c r="L19" i="1"/>
  <c r="M19" i="1"/>
  <c r="U19" i="1" s="1"/>
  <c r="N19" i="1"/>
  <c r="V19" i="1" s="1"/>
  <c r="O19" i="1"/>
  <c r="H20" i="1"/>
  <c r="L20" i="1"/>
  <c r="M20" i="1"/>
  <c r="U20" i="1" s="1"/>
  <c r="N20" i="1"/>
  <c r="O20" i="1"/>
  <c r="W20" i="1" s="1"/>
  <c r="J21" i="1"/>
  <c r="K21" i="1"/>
  <c r="H22" i="1"/>
  <c r="M22" i="1"/>
  <c r="U22" i="1" s="1"/>
  <c r="N22" i="1"/>
  <c r="V22" i="1" s="1"/>
  <c r="O22" i="1"/>
  <c r="W22" i="1" s="1"/>
  <c r="H23" i="1"/>
  <c r="I21" i="1"/>
  <c r="N23" i="1"/>
  <c r="V23" i="1" s="1"/>
  <c r="O23" i="1"/>
  <c r="W23" i="1" s="1"/>
  <c r="H24" i="1"/>
  <c r="L24" i="1"/>
  <c r="M24" i="1"/>
  <c r="U24" i="1" s="1"/>
  <c r="N24" i="1"/>
  <c r="V24" i="1" s="1"/>
  <c r="O24" i="1"/>
  <c r="H25" i="1"/>
  <c r="L25" i="1"/>
  <c r="M25" i="1"/>
  <c r="U25" i="1" s="1"/>
  <c r="N25" i="1"/>
  <c r="V25" i="1" s="1"/>
  <c r="O25" i="1"/>
  <c r="W25" i="1" s="1"/>
  <c r="H26" i="1"/>
  <c r="L26" i="1"/>
  <c r="M26" i="1"/>
  <c r="U26" i="1" s="1"/>
  <c r="N26" i="1"/>
  <c r="V26" i="1" s="1"/>
  <c r="O26" i="1"/>
  <c r="W26" i="1" s="1"/>
  <c r="H27" i="1"/>
  <c r="L27" i="1"/>
  <c r="M27" i="1"/>
  <c r="N27" i="1"/>
  <c r="O27" i="1"/>
  <c r="H28" i="1"/>
  <c r="L28" i="1"/>
  <c r="M28" i="1"/>
  <c r="U28" i="1" s="1"/>
  <c r="N28" i="1"/>
  <c r="V28" i="1" s="1"/>
  <c r="O28" i="1"/>
  <c r="K29" i="1"/>
  <c r="H30" i="1"/>
  <c r="M30" i="1"/>
  <c r="O30" i="1"/>
  <c r="W30" i="1" s="1"/>
  <c r="O31" i="1"/>
  <c r="W31" i="1" s="1"/>
  <c r="M32" i="1"/>
  <c r="N32" i="1"/>
  <c r="V32" i="1" s="1"/>
  <c r="L32" i="1"/>
  <c r="O32" i="1"/>
  <c r="W32" i="1" s="1"/>
  <c r="H33" i="1"/>
  <c r="L33" i="1"/>
  <c r="M33" i="1"/>
  <c r="U33" i="1" s="1"/>
  <c r="N33" i="1"/>
  <c r="V33" i="1" s="1"/>
  <c r="O33" i="1"/>
  <c r="H34" i="1"/>
  <c r="L34" i="1"/>
  <c r="M34" i="1"/>
  <c r="U34" i="1" s="1"/>
  <c r="N34" i="1"/>
  <c r="V34" i="1" s="1"/>
  <c r="O34" i="1"/>
  <c r="W34" i="1" s="1"/>
  <c r="I35" i="1"/>
  <c r="J35" i="1"/>
  <c r="K35" i="1"/>
  <c r="H36" i="1"/>
  <c r="L36" i="1"/>
  <c r="M36" i="1"/>
  <c r="U36" i="1" s="1"/>
  <c r="N36" i="1"/>
  <c r="V36" i="1" s="1"/>
  <c r="O36" i="1"/>
  <c r="H37" i="1"/>
  <c r="L37" i="1"/>
  <c r="M37" i="1"/>
  <c r="U37" i="1" s="1"/>
  <c r="N37" i="1"/>
  <c r="V37" i="1" s="1"/>
  <c r="O37" i="1"/>
  <c r="W37" i="1" s="1"/>
  <c r="H38" i="1"/>
  <c r="L38" i="1"/>
  <c r="M38" i="1"/>
  <c r="U38" i="1" s="1"/>
  <c r="N38" i="1"/>
  <c r="V38" i="1" s="1"/>
  <c r="O38" i="1"/>
  <c r="I39" i="1"/>
  <c r="J39" i="1"/>
  <c r="K39" i="1"/>
  <c r="H40" i="1"/>
  <c r="L40" i="1"/>
  <c r="M40" i="1"/>
  <c r="U40" i="1" s="1"/>
  <c r="N40" i="1"/>
  <c r="V40" i="1" s="1"/>
  <c r="O40" i="1"/>
  <c r="W40" i="1" s="1"/>
  <c r="H41" i="1"/>
  <c r="L41" i="1"/>
  <c r="M41" i="1"/>
  <c r="U41" i="1" s="1"/>
  <c r="N41" i="1"/>
  <c r="V41" i="1" s="1"/>
  <c r="O41" i="1"/>
  <c r="H42" i="1"/>
  <c r="L42" i="1"/>
  <c r="M42" i="1"/>
  <c r="U42" i="1" s="1"/>
  <c r="N42" i="1"/>
  <c r="V42" i="1" s="1"/>
  <c r="O42" i="1"/>
  <c r="W42" i="1" s="1"/>
  <c r="H43" i="1"/>
  <c r="L43" i="1"/>
  <c r="M43" i="1"/>
  <c r="U43" i="1" s="1"/>
  <c r="N43" i="1"/>
  <c r="V43" i="1" s="1"/>
  <c r="O43" i="1"/>
  <c r="H44" i="1"/>
  <c r="L44" i="1"/>
  <c r="M44" i="1"/>
  <c r="U44" i="1" s="1"/>
  <c r="N44" i="1"/>
  <c r="V44" i="1" s="1"/>
  <c r="O44" i="1"/>
  <c r="W44" i="1" s="1"/>
  <c r="H45" i="1"/>
  <c r="L45" i="1"/>
  <c r="M45" i="1"/>
  <c r="U45" i="1" s="1"/>
  <c r="N45" i="1"/>
  <c r="V45" i="1" s="1"/>
  <c r="O45" i="1"/>
  <c r="W45" i="1" s="1"/>
  <c r="T45" i="1"/>
  <c r="H46" i="1"/>
  <c r="L46" i="1"/>
  <c r="M46" i="1"/>
  <c r="U46" i="1" s="1"/>
  <c r="N46" i="1"/>
  <c r="V46" i="1" s="1"/>
  <c r="O46" i="1"/>
  <c r="W46" i="1" s="1"/>
  <c r="T46" i="1"/>
  <c r="F50" i="1"/>
  <c r="G50" i="1"/>
  <c r="E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V15" i="1" l="1"/>
  <c r="N55" i="1"/>
  <c r="U14" i="1"/>
  <c r="M53" i="1"/>
  <c r="K48" i="1"/>
  <c r="V14" i="1"/>
  <c r="N53" i="1"/>
  <c r="U13" i="1"/>
  <c r="M52" i="1"/>
  <c r="O55" i="1"/>
  <c r="U27" i="1"/>
  <c r="M54" i="1"/>
  <c r="W14" i="1"/>
  <c r="O53" i="1"/>
  <c r="V13" i="1"/>
  <c r="N52" i="1"/>
  <c r="S48" i="1"/>
  <c r="V27" i="1"/>
  <c r="N54" i="1"/>
  <c r="W11" i="1"/>
  <c r="O50" i="1"/>
  <c r="O52" i="1"/>
  <c r="R48" i="1"/>
  <c r="W27" i="1"/>
  <c r="X27" i="1" s="1"/>
  <c r="O54" i="1"/>
  <c r="O51" i="1"/>
  <c r="Q48" i="1"/>
  <c r="U15" i="1"/>
  <c r="M55" i="1"/>
  <c r="L35" i="1"/>
  <c r="T16" i="1"/>
  <c r="T21" i="1"/>
  <c r="M21" i="1"/>
  <c r="U21" i="1" s="1"/>
  <c r="T35" i="1"/>
  <c r="T29" i="1"/>
  <c r="T10" i="1"/>
  <c r="N39" i="1"/>
  <c r="V39" i="1" s="1"/>
  <c r="T39" i="1"/>
  <c r="M35" i="1"/>
  <c r="N21" i="1"/>
  <c r="V21" i="1" s="1"/>
  <c r="P19" i="1"/>
  <c r="O16" i="1"/>
  <c r="W16" i="1" s="1"/>
  <c r="P15" i="1"/>
  <c r="O10" i="1"/>
  <c r="W10" i="1" s="1"/>
  <c r="P28" i="1"/>
  <c r="M17" i="1"/>
  <c r="U17" i="1" s="1"/>
  <c r="L12" i="1"/>
  <c r="H54" i="1"/>
  <c r="P25" i="1"/>
  <c r="H53" i="1"/>
  <c r="M39" i="1"/>
  <c r="U39" i="1" s="1"/>
  <c r="P13" i="1"/>
  <c r="P41" i="1"/>
  <c r="H31" i="1"/>
  <c r="O29" i="1"/>
  <c r="W29" i="1" s="1"/>
  <c r="L22" i="1"/>
  <c r="M12" i="1"/>
  <c r="I10" i="1"/>
  <c r="O39" i="1"/>
  <c r="W39" i="1" s="1"/>
  <c r="N16" i="1"/>
  <c r="V16" i="1" s="1"/>
  <c r="H52" i="1"/>
  <c r="P44" i="1"/>
  <c r="W41" i="1"/>
  <c r="P33" i="1"/>
  <c r="W28" i="1"/>
  <c r="W15" i="1"/>
  <c r="P43" i="1"/>
  <c r="N30" i="1"/>
  <c r="N50" i="1" s="1"/>
  <c r="P24" i="1"/>
  <c r="W19" i="1"/>
  <c r="E48" i="1"/>
  <c r="P42" i="1"/>
  <c r="P38" i="1"/>
  <c r="O35" i="1"/>
  <c r="O21" i="1"/>
  <c r="W21" i="1" s="1"/>
  <c r="P20" i="1"/>
  <c r="M18" i="1"/>
  <c r="U18" i="1" s="1"/>
  <c r="I16" i="1"/>
  <c r="M16" i="1" s="1"/>
  <c r="U16" i="1" s="1"/>
  <c r="N12" i="1"/>
  <c r="V11" i="1"/>
  <c r="H50" i="1"/>
  <c r="P46" i="1"/>
  <c r="W43" i="1"/>
  <c r="P40" i="1"/>
  <c r="P36" i="1"/>
  <c r="N35" i="1"/>
  <c r="M31" i="1"/>
  <c r="U31" i="1" s="1"/>
  <c r="U30" i="1"/>
  <c r="I29" i="1"/>
  <c r="P27" i="1"/>
  <c r="W24" i="1"/>
  <c r="V17" i="1"/>
  <c r="P14" i="1"/>
  <c r="H12" i="1"/>
  <c r="J10" i="1"/>
  <c r="H55" i="1"/>
  <c r="P45" i="1"/>
  <c r="L39" i="1"/>
  <c r="J29" i="1"/>
  <c r="P26" i="1"/>
  <c r="V20" i="1"/>
  <c r="M11" i="1"/>
  <c r="X34" i="1"/>
  <c r="X22" i="1"/>
  <c r="U32" i="1"/>
  <c r="X45" i="1"/>
  <c r="X37" i="1"/>
  <c r="X25" i="1"/>
  <c r="E49" i="1"/>
  <c r="F51" i="1"/>
  <c r="H51" i="1" s="1"/>
  <c r="X46" i="1"/>
  <c r="X44" i="1"/>
  <c r="X42" i="1"/>
  <c r="X40" i="1"/>
  <c r="P37" i="1"/>
  <c r="P34" i="1"/>
  <c r="P32" i="1"/>
  <c r="X26" i="1"/>
  <c r="L23" i="1"/>
  <c r="P22" i="1"/>
  <c r="F48" i="1"/>
  <c r="G49" i="1"/>
  <c r="W38" i="1"/>
  <c r="W36" i="1"/>
  <c r="W33" i="1"/>
  <c r="H32" i="1"/>
  <c r="L31" i="1"/>
  <c r="M23" i="1"/>
  <c r="U23" i="1" s="1"/>
  <c r="L21" i="1"/>
  <c r="W13" i="1"/>
  <c r="W12" i="1"/>
  <c r="N31" i="1"/>
  <c r="L30" i="1"/>
  <c r="L11" i="1"/>
  <c r="X14" i="1" l="1"/>
  <c r="U11" i="1"/>
  <c r="X11" i="1" s="1"/>
  <c r="M50" i="1"/>
  <c r="P50" i="1" s="1"/>
  <c r="X15" i="1"/>
  <c r="W55" i="1"/>
  <c r="V55" i="1"/>
  <c r="J48" i="1"/>
  <c r="P53" i="1"/>
  <c r="P52" i="1"/>
  <c r="V52" i="1"/>
  <c r="T48" i="1"/>
  <c r="V12" i="1"/>
  <c r="N51" i="1"/>
  <c r="X41" i="1"/>
  <c r="W52" i="1"/>
  <c r="X24" i="1"/>
  <c r="V54" i="1"/>
  <c r="P55" i="1"/>
  <c r="V53" i="1"/>
  <c r="U53" i="1"/>
  <c r="U55" i="1"/>
  <c r="W54" i="1"/>
  <c r="U54" i="1"/>
  <c r="P18" i="1"/>
  <c r="P54" i="1"/>
  <c r="W50" i="1"/>
  <c r="U52" i="1"/>
  <c r="W51" i="1"/>
  <c r="X18" i="1"/>
  <c r="U12" i="1"/>
  <c r="M51" i="1"/>
  <c r="O49" i="1"/>
  <c r="W53" i="1"/>
  <c r="P39" i="1"/>
  <c r="I48" i="1"/>
  <c r="O48" i="1"/>
  <c r="H48" i="1"/>
  <c r="L10" i="1"/>
  <c r="X28" i="1"/>
  <c r="V35" i="1"/>
  <c r="U35" i="1"/>
  <c r="P12" i="1"/>
  <c r="P35" i="1"/>
  <c r="M10" i="1"/>
  <c r="L29" i="1"/>
  <c r="P21" i="1"/>
  <c r="X39" i="1"/>
  <c r="X32" i="1"/>
  <c r="P16" i="1"/>
  <c r="W35" i="1"/>
  <c r="L16" i="1"/>
  <c r="P17" i="1"/>
  <c r="X43" i="1"/>
  <c r="X16" i="1"/>
  <c r="X17" i="1"/>
  <c r="X19" i="1"/>
  <c r="M29" i="1"/>
  <c r="U29" i="1" s="1"/>
  <c r="P11" i="1"/>
  <c r="P30" i="1"/>
  <c r="V30" i="1"/>
  <c r="X20" i="1"/>
  <c r="X38" i="1"/>
  <c r="V31" i="1"/>
  <c r="P31" i="1"/>
  <c r="X36" i="1"/>
  <c r="P23" i="1"/>
  <c r="N10" i="1"/>
  <c r="X13" i="1"/>
  <c r="X21" i="1"/>
  <c r="N29" i="1"/>
  <c r="X33" i="1"/>
  <c r="F49" i="1"/>
  <c r="X23" i="1"/>
  <c r="M48" i="1" l="1"/>
  <c r="X53" i="1"/>
  <c r="L48" i="1"/>
  <c r="P51" i="1"/>
  <c r="X52" i="1"/>
  <c r="X55" i="1"/>
  <c r="N48" i="1"/>
  <c r="N49" i="1"/>
  <c r="U51" i="1"/>
  <c r="V50" i="1"/>
  <c r="V51" i="1"/>
  <c r="W48" i="1"/>
  <c r="U50" i="1"/>
  <c r="W49" i="1"/>
  <c r="M49" i="1"/>
  <c r="X54" i="1"/>
  <c r="X12" i="1"/>
  <c r="X35" i="1"/>
  <c r="U10" i="1"/>
  <c r="X30" i="1"/>
  <c r="H49" i="1"/>
  <c r="P29" i="1"/>
  <c r="V29" i="1"/>
  <c r="X31" i="1"/>
  <c r="P10" i="1"/>
  <c r="V10" i="1"/>
  <c r="P48" i="1" l="1"/>
  <c r="X50" i="1"/>
  <c r="X51" i="1"/>
  <c r="V49" i="1"/>
  <c r="P49" i="1"/>
  <c r="U49" i="1"/>
  <c r="U48" i="1"/>
  <c r="V48" i="1"/>
  <c r="X29" i="1"/>
  <c r="X10" i="1"/>
  <c r="X48" i="1" l="1"/>
  <c r="X49" i="1"/>
</calcChain>
</file>

<file path=xl/sharedStrings.xml><?xml version="1.0" encoding="utf-8"?>
<sst xmlns="http://schemas.openxmlformats.org/spreadsheetml/2006/main" count="137" uniqueCount="38">
  <si>
    <t>egyéb kiadások</t>
  </si>
  <si>
    <t>K5</t>
  </si>
  <si>
    <t>ellátottak pénzbeli juttatásai</t>
  </si>
  <si>
    <t>K4</t>
  </si>
  <si>
    <t>dologi kiadások</t>
  </si>
  <si>
    <t>K3</t>
  </si>
  <si>
    <t>munkaadókat terhelő járulékok és szociális hozzájárulási adó</t>
  </si>
  <si>
    <t>K2</t>
  </si>
  <si>
    <t>személyi juttatások</t>
  </si>
  <si>
    <t>K1</t>
  </si>
  <si>
    <t xml:space="preserve">ebből előző évről áthúzódó </t>
  </si>
  <si>
    <t>Összesen</t>
  </si>
  <si>
    <t>Választási feladatok\ KSH népszámlálás</t>
  </si>
  <si>
    <t>Általános igazgatási tevékenység</t>
  </si>
  <si>
    <t>Önkormányzati feladatok ellátásával kapcsolatos kiadások</t>
  </si>
  <si>
    <t>Szociális segélyezés</t>
  </si>
  <si>
    <t>Környezet- és természetvédelmi hatósági feladatok</t>
  </si>
  <si>
    <t>Építésügyi hatósági feladatok</t>
  </si>
  <si>
    <t>Általános hatósági feladatok</t>
  </si>
  <si>
    <t>2.</t>
  </si>
  <si>
    <t>1.</t>
  </si>
  <si>
    <t>Államigazgatási 
feladatok</t>
  </si>
  <si>
    <t>Önként vállalt 
feladatok</t>
  </si>
  <si>
    <t>Kötelező 
feladatellátás</t>
  </si>
  <si>
    <t>Feladat megnevezés / 
                        Kiemelt előirányzat</t>
  </si>
  <si>
    <t>Feladat szám</t>
  </si>
  <si>
    <t>adatok E Ft-ban</t>
  </si>
  <si>
    <t>Dunaújváros Megyei Jogú Város  Polgármesteri Hivatal működési kiadása</t>
  </si>
  <si>
    <t>Eredeti előirányzat
2024. év</t>
  </si>
  <si>
    <t>Módosítás</t>
  </si>
  <si>
    <t>Módosított előirányzat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</si>
  <si>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6</t>
    </r>
    <r>
      <rPr>
        <b/>
        <sz val="11"/>
        <rFont val="Arial"/>
        <family val="2"/>
        <charset val="238"/>
      </rPr>
      <t>. melléklet</t>
    </r>
  </si>
  <si>
    <t>"</t>
  </si>
  <si>
    <t>Módosított előirányzat 1</t>
  </si>
  <si>
    <t>4. Módosított előirányzat</t>
  </si>
  <si>
    <t>Módosított előirányzat 5.</t>
  </si>
  <si>
    <t>a 3/2024. (II. 15.) önkormányzati rendelethez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</si>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</sst>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0" fillId="0" borderId="0" xfId="0" applyFill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vertical="center"/>
    </xf>
    <xf numFmtId="0" fontId="7" fillId="0" borderId="0" xfId="0" applyFont="1" applyFill="1" applyAlignment="1">
      <alignment horizontal="right" vertical="center" indent="1"/>
    </xf>
    <xf numFmtId="164" fontId="7" fillId="0" borderId="16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left" vertical="center" wrapText="1" indent="1"/>
    </xf>
    <xf numFmtId="164" fontId="7" fillId="0" borderId="14" xfId="0" applyNumberFormat="1" applyFont="1" applyFill="1" applyBorder="1" applyAlignment="1">
      <alignment horizontal="right" vertical="center" wrapText="1" indent="1"/>
    </xf>
    <xf numFmtId="164" fontId="7" fillId="0" borderId="15" xfId="0" applyNumberFormat="1" applyFont="1" applyFill="1" applyBorder="1" applyAlignment="1">
      <alignment horizontal="right" vertical="center" indent="1"/>
    </xf>
    <xf numFmtId="164" fontId="4" fillId="0" borderId="6" xfId="0" applyNumberFormat="1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vertical="center"/>
    </xf>
    <xf numFmtId="164" fontId="5" fillId="0" borderId="19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5" fillId="0" borderId="20" xfId="0" applyNumberFormat="1" applyFont="1" applyFill="1" applyBorder="1" applyAlignment="1">
      <alignment vertical="center"/>
    </xf>
    <xf numFmtId="164" fontId="5" fillId="0" borderId="21" xfId="0" applyNumberFormat="1" applyFont="1" applyFill="1" applyBorder="1" applyAlignment="1">
      <alignment vertical="center"/>
    </xf>
    <xf numFmtId="164" fontId="5" fillId="0" borderId="21" xfId="0" applyNumberFormat="1" applyFont="1" applyFill="1" applyBorder="1" applyAlignment="1">
      <alignment vertical="center" wrapText="1"/>
    </xf>
    <xf numFmtId="164" fontId="5" fillId="0" borderId="22" xfId="0" applyNumberFormat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4" fillId="0" borderId="23" xfId="0" applyNumberFormat="1" applyFont="1" applyFill="1" applyBorder="1" applyAlignment="1">
      <alignment vertical="center"/>
    </xf>
    <xf numFmtId="164" fontId="4" fillId="0" borderId="24" xfId="0" applyNumberFormat="1" applyFont="1" applyFill="1" applyBorder="1" applyAlignment="1">
      <alignment vertical="center" wrapText="1"/>
    </xf>
    <xf numFmtId="164" fontId="4" fillId="0" borderId="24" xfId="0" applyNumberFormat="1" applyFont="1" applyFill="1" applyBorder="1" applyAlignment="1">
      <alignment vertical="center"/>
    </xf>
    <xf numFmtId="164" fontId="4" fillId="0" borderId="25" xfId="0" applyNumberFormat="1" applyFont="1" applyFill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164" fontId="5" fillId="0" borderId="28" xfId="0" applyNumberFormat="1" applyFont="1" applyFill="1" applyBorder="1" applyAlignment="1">
      <alignment vertical="center"/>
    </xf>
    <xf numFmtId="164" fontId="4" fillId="0" borderId="29" xfId="0" applyNumberFormat="1" applyFont="1" applyFill="1" applyBorder="1" applyAlignment="1">
      <alignment vertical="center"/>
    </xf>
    <xf numFmtId="164" fontId="4" fillId="0" borderId="30" xfId="0" applyNumberFormat="1" applyFont="1" applyFill="1" applyBorder="1" applyAlignment="1">
      <alignment vertical="center"/>
    </xf>
    <xf numFmtId="164" fontId="4" fillId="0" borderId="31" xfId="0" applyNumberFormat="1" applyFont="1" applyFill="1" applyBorder="1" applyAlignment="1">
      <alignment horizontal="left" vertical="center" wrapText="1"/>
    </xf>
    <xf numFmtId="164" fontId="4" fillId="0" borderId="32" xfId="0" applyNumberFormat="1" applyFont="1" applyFill="1" applyBorder="1" applyAlignment="1">
      <alignment vertical="center" wrapText="1"/>
    </xf>
    <xf numFmtId="164" fontId="4" fillId="0" borderId="33" xfId="0" applyNumberFormat="1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4" fillId="0" borderId="27" xfId="0" applyNumberFormat="1" applyFont="1" applyFill="1" applyBorder="1" applyAlignment="1">
      <alignment vertical="center"/>
    </xf>
    <xf numFmtId="164" fontId="4" fillId="0" borderId="31" xfId="0" applyNumberFormat="1" applyFont="1" applyFill="1" applyBorder="1" applyAlignment="1">
      <alignment vertical="center" wrapText="1"/>
    </xf>
    <xf numFmtId="164" fontId="4" fillId="0" borderId="36" xfId="0" applyNumberFormat="1" applyFont="1" applyFill="1" applyBorder="1" applyAlignment="1">
      <alignment vertical="center"/>
    </xf>
    <xf numFmtId="164" fontId="4" fillId="0" borderId="14" xfId="0" applyNumberFormat="1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vertical="center"/>
    </xf>
    <xf numFmtId="164" fontId="4" fillId="0" borderId="38" xfId="0" applyNumberFormat="1" applyFont="1" applyFill="1" applyBorder="1" applyAlignment="1">
      <alignment vertical="center"/>
    </xf>
    <xf numFmtId="164" fontId="4" fillId="0" borderId="39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4" fillId="0" borderId="40" xfId="0" applyNumberFormat="1" applyFont="1" applyFill="1" applyBorder="1" applyAlignment="1">
      <alignment vertical="center"/>
    </xf>
    <xf numFmtId="164" fontId="4" fillId="0" borderId="41" xfId="0" applyNumberFormat="1" applyFont="1" applyFill="1" applyBorder="1" applyAlignment="1">
      <alignment vertical="center" wrapText="1"/>
    </xf>
    <xf numFmtId="164" fontId="4" fillId="0" borderId="42" xfId="0" applyNumberFormat="1" applyFont="1" applyFill="1" applyBorder="1" applyAlignment="1">
      <alignment vertical="center" wrapText="1"/>
    </xf>
    <xf numFmtId="164" fontId="4" fillId="0" borderId="43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 indent="1"/>
    </xf>
    <xf numFmtId="164" fontId="4" fillId="0" borderId="7" xfId="0" applyNumberFormat="1" applyFont="1" applyFill="1" applyBorder="1" applyAlignment="1">
      <alignment vertical="center" wrapText="1"/>
    </xf>
    <xf numFmtId="164" fontId="5" fillId="0" borderId="44" xfId="0" applyNumberFormat="1" applyFont="1" applyFill="1" applyBorder="1" applyAlignment="1">
      <alignment vertical="center"/>
    </xf>
    <xf numFmtId="164" fontId="5" fillId="0" borderId="45" xfId="0" applyNumberFormat="1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vertical="center"/>
    </xf>
    <xf numFmtId="164" fontId="4" fillId="0" borderId="16" xfId="0" applyNumberFormat="1" applyFont="1" applyFill="1" applyBorder="1" applyAlignment="1">
      <alignment vertical="center"/>
    </xf>
    <xf numFmtId="164" fontId="4" fillId="0" borderId="49" xfId="0" applyNumberFormat="1" applyFont="1" applyFill="1" applyBorder="1" applyAlignment="1">
      <alignment vertical="center"/>
    </xf>
    <xf numFmtId="164" fontId="4" fillId="0" borderId="50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164" fontId="0" fillId="0" borderId="51" xfId="0" applyNumberFormat="1" applyFill="1" applyBorder="1" applyAlignment="1">
      <alignment horizontal="center" vertical="center"/>
    </xf>
    <xf numFmtId="164" fontId="0" fillId="0" borderId="52" xfId="0" applyNumberForma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164" fontId="9" fillId="0" borderId="53" xfId="0" applyNumberFormat="1" applyFont="1" applyFill="1" applyBorder="1" applyAlignment="1">
      <alignment horizontal="center" vertical="center"/>
    </xf>
    <xf numFmtId="164" fontId="9" fillId="0" borderId="53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right" vertical="center"/>
    </xf>
    <xf numFmtId="164" fontId="9" fillId="0" borderId="53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164" fontId="5" fillId="0" borderId="54" xfId="0" applyNumberFormat="1" applyFont="1" applyFill="1" applyBorder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5" fillId="0" borderId="31" xfId="0" applyNumberFormat="1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indent="1"/>
    </xf>
    <xf numFmtId="0" fontId="5" fillId="0" borderId="24" xfId="0" applyFont="1" applyFill="1" applyBorder="1" applyAlignment="1">
      <alignment horizontal="left" vertical="center" indent="1"/>
    </xf>
    <xf numFmtId="0" fontId="5" fillId="0" borderId="54" xfId="0" applyFont="1" applyFill="1" applyBorder="1" applyAlignment="1">
      <alignment horizontal="left" vertical="center" indent="1"/>
    </xf>
    <xf numFmtId="0" fontId="5" fillId="0" borderId="33" xfId="0" applyFont="1" applyFill="1" applyBorder="1" applyAlignment="1">
      <alignment horizontal="left" vertical="center" indent="1"/>
    </xf>
    <xf numFmtId="0" fontId="5" fillId="0" borderId="32" xfId="0" applyFont="1" applyFill="1" applyBorder="1" applyAlignment="1">
      <alignment horizontal="left" vertical="center" indent="1"/>
    </xf>
    <xf numFmtId="0" fontId="5" fillId="0" borderId="31" xfId="0" applyFont="1" applyFill="1" applyBorder="1" applyAlignment="1">
      <alignment horizontal="left" vertical="center" indent="1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32" xfId="0" applyNumberFormat="1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left" vertical="center" wrapText="1" indent="1"/>
    </xf>
    <xf numFmtId="164" fontId="5" fillId="0" borderId="46" xfId="0" applyNumberFormat="1" applyFont="1" applyFill="1" applyBorder="1" applyAlignment="1">
      <alignment horizontal="left" vertical="center" wrapText="1" indent="1"/>
    </xf>
    <xf numFmtId="164" fontId="5" fillId="0" borderId="55" xfId="0" applyNumberFormat="1" applyFont="1" applyFill="1" applyBorder="1" applyAlignment="1">
      <alignment horizontal="left" vertical="center" wrapText="1" indent="2"/>
    </xf>
    <xf numFmtId="164" fontId="5" fillId="0" borderId="24" xfId="0" applyNumberFormat="1" applyFont="1" applyFill="1" applyBorder="1" applyAlignment="1">
      <alignment horizontal="left" vertical="center" wrapText="1" indent="2"/>
    </xf>
    <xf numFmtId="164" fontId="5" fillId="0" borderId="54" xfId="0" applyNumberFormat="1" applyFont="1" applyFill="1" applyBorder="1" applyAlignment="1">
      <alignment horizontal="left" vertical="center" wrapText="1" indent="2"/>
    </xf>
    <xf numFmtId="164" fontId="5" fillId="0" borderId="47" xfId="0" applyNumberFormat="1" applyFont="1" applyFill="1" applyBorder="1" applyAlignment="1">
      <alignment vertical="center" wrapText="1"/>
    </xf>
    <xf numFmtId="164" fontId="4" fillId="0" borderId="46" xfId="0" applyNumberFormat="1" applyFont="1" applyFill="1" applyBorder="1" applyAlignment="1">
      <alignment vertical="center" wrapText="1"/>
    </xf>
    <xf numFmtId="164" fontId="5" fillId="0" borderId="32" xfId="0" applyNumberFormat="1" applyFont="1" applyFill="1" applyBorder="1" applyAlignment="1">
      <alignment horizontal="left" vertical="center" wrapText="1" indent="1"/>
    </xf>
    <xf numFmtId="164" fontId="0" fillId="0" borderId="31" xfId="0" applyNumberFormat="1" applyFill="1" applyBorder="1"/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 wrapText="1" indent="1"/>
    </xf>
    <xf numFmtId="164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2:BI88"/>
  <sheetViews>
    <sheetView tabSelected="1" zoomScale="70" zoomScaleNormal="70" zoomScaleSheetLayoutView="75" zoomScalePageLayoutView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G76" sqref="BG75:BG76"/>
    </sheetView>
  </sheetViews>
  <sheetFormatPr defaultRowHeight="12.75" outlineLevelRow="1" outlineLevelCol="1" x14ac:dyDescent="0.2"/>
  <cols>
    <col min="1" max="1" width="6.85546875" style="1" customWidth="1"/>
    <col min="2" max="2" width="4.42578125" style="1" customWidth="1"/>
    <col min="3" max="3" width="5.85546875" style="1" customWidth="1"/>
    <col min="4" max="4" width="45.5703125" style="1" customWidth="1"/>
    <col min="5" max="6" width="12.85546875" style="1" customWidth="1"/>
    <col min="7" max="7" width="12.28515625" style="1" customWidth="1"/>
    <col min="8" max="8" width="12.85546875" style="1" customWidth="1"/>
    <col min="9" max="12" width="12.85546875" style="1" hidden="1" customWidth="1" outlineLevel="1"/>
    <col min="13" max="13" width="17.28515625" style="1" hidden="1" customWidth="1" outlineLevel="1" collapsed="1"/>
    <col min="14" max="14" width="17.28515625" style="1" hidden="1" customWidth="1" outlineLevel="1"/>
    <col min="15" max="15" width="12.28515625" style="1" hidden="1" customWidth="1" outlineLevel="1"/>
    <col min="16" max="16" width="17.28515625" style="1" hidden="1" customWidth="1" outlineLevel="1"/>
    <col min="17" max="17" width="13.42578125" style="1" hidden="1" customWidth="1" outlineLevel="1"/>
    <col min="18" max="18" width="12.85546875" style="1" hidden="1" customWidth="1" outlineLevel="1"/>
    <col min="19" max="19" width="12.28515625" style="1" hidden="1" customWidth="1" outlineLevel="1"/>
    <col min="20" max="20" width="12.85546875" style="1" hidden="1" customWidth="1" outlineLevel="1"/>
    <col min="21" max="22" width="17.28515625" style="1" hidden="1" customWidth="1" outlineLevel="1"/>
    <col min="23" max="23" width="12.140625" style="1" hidden="1" customWidth="1" outlineLevel="1"/>
    <col min="24" max="24" width="17.28515625" style="1" hidden="1" customWidth="1" outlineLevel="1"/>
    <col min="25" max="25" width="13.42578125" style="1" hidden="1" customWidth="1" outlineLevel="1"/>
    <col min="26" max="26" width="12.85546875" style="1" hidden="1" customWidth="1" outlineLevel="1"/>
    <col min="27" max="27" width="12.28515625" style="1" hidden="1" customWidth="1" outlineLevel="1"/>
    <col min="28" max="28" width="12.85546875" style="1" hidden="1" customWidth="1" outlineLevel="1"/>
    <col min="29" max="30" width="17.28515625" style="1" hidden="1" customWidth="1" outlineLevel="1"/>
    <col min="31" max="31" width="12.140625" style="1" hidden="1" customWidth="1" outlineLevel="1"/>
    <col min="32" max="32" width="17.28515625" style="1" hidden="1" customWidth="1" outlineLevel="1"/>
    <col min="33" max="33" width="13.42578125" style="1" hidden="1" customWidth="1" outlineLevel="1"/>
    <col min="34" max="34" width="12.85546875" style="1" hidden="1" customWidth="1" outlineLevel="1"/>
    <col min="35" max="35" width="12.28515625" style="1" hidden="1" customWidth="1" outlineLevel="1"/>
    <col min="36" max="36" width="12.85546875" style="1" hidden="1" customWidth="1" outlineLevel="1"/>
    <col min="37" max="37" width="17.28515625" style="1" hidden="1" customWidth="1" outlineLevel="1" collapsed="1"/>
    <col min="38" max="38" width="17.28515625" style="1" hidden="1" customWidth="1" outlineLevel="1"/>
    <col min="39" max="39" width="12.140625" style="1" hidden="1" customWidth="1" outlineLevel="1"/>
    <col min="40" max="40" width="17.28515625" style="1" hidden="1" customWidth="1" outlineLevel="1"/>
    <col min="41" max="41" width="13.42578125" style="1" hidden="1" customWidth="1" outlineLevel="1"/>
    <col min="42" max="42" width="12.85546875" style="1" hidden="1" customWidth="1" outlineLevel="1"/>
    <col min="43" max="43" width="12.28515625" style="1" hidden="1" customWidth="1" outlineLevel="1"/>
    <col min="44" max="44" width="12.85546875" style="1" hidden="1" customWidth="1" outlineLevel="1"/>
    <col min="45" max="46" width="17.28515625" style="1" hidden="1" customWidth="1" outlineLevel="1"/>
    <col min="47" max="47" width="12.140625" style="1" hidden="1" customWidth="1" outlineLevel="1"/>
    <col min="48" max="48" width="17.28515625" style="1" hidden="1" customWidth="1" outlineLevel="1"/>
    <col min="49" max="49" width="13.42578125" style="1" hidden="1" customWidth="1" outlineLevel="1"/>
    <col min="50" max="50" width="12.85546875" style="1" hidden="1" customWidth="1" outlineLevel="1"/>
    <col min="51" max="51" width="12.28515625" style="1" hidden="1" customWidth="1" outlineLevel="1"/>
    <col min="52" max="52" width="12.85546875" style="1" hidden="1" customWidth="1" outlineLevel="1"/>
    <col min="53" max="53" width="17.28515625" style="1" customWidth="1" collapsed="1"/>
    <col min="54" max="54" width="17.28515625" style="1" customWidth="1"/>
    <col min="55" max="55" width="12.140625" style="1" customWidth="1"/>
    <col min="56" max="56" width="17.28515625" style="1" customWidth="1"/>
    <col min="57" max="57" width="9.140625" style="1"/>
    <col min="58" max="58" width="10.28515625" style="1" bestFit="1" customWidth="1"/>
    <col min="59" max="60" width="9.140625" style="1"/>
    <col min="61" max="61" width="10.28515625" style="1" bestFit="1" customWidth="1"/>
    <col min="62" max="16384" width="9.140625" style="1"/>
  </cols>
  <sheetData>
    <row r="2" spans="2:56" ht="25.5" customHeight="1" x14ac:dyDescent="0.3">
      <c r="E2" s="79"/>
      <c r="I2" s="79"/>
      <c r="M2" s="79"/>
      <c r="P2" s="80" t="s">
        <v>31</v>
      </c>
      <c r="Q2" s="79"/>
      <c r="U2" s="79"/>
      <c r="X2" s="80" t="s">
        <v>31</v>
      </c>
      <c r="Y2" s="79"/>
      <c r="AC2" s="79"/>
      <c r="AF2" s="80" t="s">
        <v>31</v>
      </c>
      <c r="AG2" s="79"/>
      <c r="AK2" s="79"/>
      <c r="AN2" s="80"/>
      <c r="AO2" s="79"/>
      <c r="AS2" s="79"/>
      <c r="AV2" s="80"/>
      <c r="AW2" s="79"/>
      <c r="BA2" s="79"/>
      <c r="BD2" s="80" t="s">
        <v>31</v>
      </c>
    </row>
    <row r="3" spans="2:56" ht="25.5" customHeight="1" x14ac:dyDescent="0.2">
      <c r="P3" s="81" t="s">
        <v>36</v>
      </c>
      <c r="X3" s="81" t="s">
        <v>36</v>
      </c>
      <c r="AF3" s="81" t="s">
        <v>36</v>
      </c>
      <c r="AN3" s="81"/>
      <c r="AV3" s="81"/>
      <c r="BD3" s="81" t="s">
        <v>36</v>
      </c>
    </row>
    <row r="4" spans="2:56" ht="30" customHeight="1" x14ac:dyDescent="0.2">
      <c r="B4" s="100" t="s">
        <v>27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</row>
    <row r="5" spans="2:56" ht="18" x14ac:dyDescent="0.2">
      <c r="E5" s="78"/>
      <c r="F5" s="78"/>
      <c r="G5" s="78"/>
      <c r="H5" s="77"/>
      <c r="I5" s="78"/>
      <c r="J5" s="78"/>
      <c r="K5" s="78"/>
      <c r="M5" s="78"/>
      <c r="N5" s="78"/>
      <c r="O5" s="78"/>
      <c r="P5" s="77" t="s">
        <v>26</v>
      </c>
      <c r="Q5" s="78"/>
      <c r="R5" s="78"/>
      <c r="S5" s="78"/>
      <c r="T5" s="77" t="s">
        <v>26</v>
      </c>
      <c r="U5" s="78"/>
      <c r="V5" s="78"/>
      <c r="W5" s="78"/>
      <c r="X5" s="77" t="s">
        <v>26</v>
      </c>
      <c r="Y5" s="84"/>
      <c r="Z5" s="84"/>
      <c r="AA5" s="84"/>
      <c r="AB5" s="77" t="s">
        <v>26</v>
      </c>
      <c r="AC5" s="84"/>
      <c r="AD5" s="84"/>
      <c r="AE5" s="84"/>
      <c r="AF5" s="77" t="s">
        <v>26</v>
      </c>
      <c r="AG5" s="85"/>
      <c r="AH5" s="85"/>
      <c r="AI5" s="85"/>
      <c r="AJ5" s="77" t="s">
        <v>26</v>
      </c>
      <c r="AK5" s="85"/>
      <c r="AL5" s="85"/>
      <c r="AM5" s="85"/>
      <c r="AN5" s="77" t="s">
        <v>26</v>
      </c>
      <c r="AO5" s="86"/>
      <c r="AP5" s="86"/>
      <c r="AQ5" s="86"/>
      <c r="AR5" s="77" t="s">
        <v>26</v>
      </c>
      <c r="AS5" s="86"/>
      <c r="AT5" s="86"/>
      <c r="AU5" s="86"/>
      <c r="AV5" s="77" t="s">
        <v>26</v>
      </c>
      <c r="AW5" s="87"/>
      <c r="AX5" s="87"/>
      <c r="AY5" s="87"/>
      <c r="AZ5" s="77" t="s">
        <v>26</v>
      </c>
      <c r="BA5" s="87"/>
      <c r="BB5" s="87"/>
      <c r="BC5" s="87"/>
      <c r="BD5" s="77" t="s">
        <v>26</v>
      </c>
    </row>
    <row r="6" spans="2:56" ht="24" customHeight="1" x14ac:dyDescent="0.2">
      <c r="B6" s="94" t="s">
        <v>25</v>
      </c>
      <c r="C6" s="95"/>
      <c r="D6" s="96"/>
      <c r="E6" s="88" t="s">
        <v>28</v>
      </c>
      <c r="F6" s="89"/>
      <c r="G6" s="89"/>
      <c r="H6" s="90"/>
      <c r="I6" s="88" t="s">
        <v>29</v>
      </c>
      <c r="J6" s="89"/>
      <c r="K6" s="89"/>
      <c r="L6" s="90"/>
      <c r="M6" s="88" t="s">
        <v>33</v>
      </c>
      <c r="N6" s="89"/>
      <c r="O6" s="89"/>
      <c r="P6" s="90"/>
      <c r="Q6" s="88" t="str">
        <f>+I6</f>
        <v>Módosítás</v>
      </c>
      <c r="R6" s="89"/>
      <c r="S6" s="89"/>
      <c r="T6" s="90"/>
      <c r="U6" s="88" t="s">
        <v>30</v>
      </c>
      <c r="V6" s="89"/>
      <c r="W6" s="89"/>
      <c r="X6" s="90"/>
      <c r="Y6" s="88" t="str">
        <f>+Q6</f>
        <v>Módosítás</v>
      </c>
      <c r="Z6" s="89"/>
      <c r="AA6" s="89"/>
      <c r="AB6" s="90"/>
      <c r="AC6" s="88" t="s">
        <v>30</v>
      </c>
      <c r="AD6" s="89"/>
      <c r="AE6" s="89"/>
      <c r="AF6" s="90"/>
      <c r="AG6" s="88" t="str">
        <f>+Y6</f>
        <v>Módosítás</v>
      </c>
      <c r="AH6" s="89"/>
      <c r="AI6" s="89"/>
      <c r="AJ6" s="90"/>
      <c r="AK6" s="88" t="s">
        <v>34</v>
      </c>
      <c r="AL6" s="89"/>
      <c r="AM6" s="89"/>
      <c r="AN6" s="90"/>
      <c r="AO6" s="88" t="str">
        <f>+AG6</f>
        <v>Módosítás</v>
      </c>
      <c r="AP6" s="89"/>
      <c r="AQ6" s="89"/>
      <c r="AR6" s="90"/>
      <c r="AS6" s="88" t="s">
        <v>35</v>
      </c>
      <c r="AT6" s="89"/>
      <c r="AU6" s="89"/>
      <c r="AV6" s="90"/>
      <c r="AW6" s="88" t="str">
        <f>+AO6</f>
        <v>Módosítás</v>
      </c>
      <c r="AX6" s="89"/>
      <c r="AY6" s="89"/>
      <c r="AZ6" s="90"/>
      <c r="BA6" s="88" t="s">
        <v>30</v>
      </c>
      <c r="BB6" s="89"/>
      <c r="BC6" s="89"/>
      <c r="BD6" s="90"/>
    </row>
    <row r="7" spans="2:56" ht="15.75" customHeight="1" x14ac:dyDescent="0.2">
      <c r="B7" s="97"/>
      <c r="C7" s="98"/>
      <c r="D7" s="99"/>
      <c r="E7" s="91"/>
      <c r="F7" s="92"/>
      <c r="G7" s="92"/>
      <c r="H7" s="93"/>
      <c r="I7" s="91">
        <v>1</v>
      </c>
      <c r="J7" s="92"/>
      <c r="K7" s="92"/>
      <c r="L7" s="93"/>
      <c r="M7" s="91"/>
      <c r="N7" s="92"/>
      <c r="O7" s="92"/>
      <c r="P7" s="93"/>
      <c r="Q7" s="91">
        <f>+I7+1</f>
        <v>2</v>
      </c>
      <c r="R7" s="92"/>
      <c r="S7" s="92"/>
      <c r="T7" s="93"/>
      <c r="U7" s="91"/>
      <c r="V7" s="92"/>
      <c r="W7" s="92"/>
      <c r="X7" s="93"/>
      <c r="Y7" s="91">
        <f>+Q7+1</f>
        <v>3</v>
      </c>
      <c r="Z7" s="92"/>
      <c r="AA7" s="92"/>
      <c r="AB7" s="93"/>
      <c r="AC7" s="91"/>
      <c r="AD7" s="92"/>
      <c r="AE7" s="92"/>
      <c r="AF7" s="93"/>
      <c r="AG7" s="91">
        <f>+Y7+1</f>
        <v>4</v>
      </c>
      <c r="AH7" s="92"/>
      <c r="AI7" s="92"/>
      <c r="AJ7" s="93"/>
      <c r="AK7" s="91"/>
      <c r="AL7" s="92"/>
      <c r="AM7" s="92"/>
      <c r="AN7" s="93"/>
      <c r="AO7" s="91">
        <f>+AG7+1</f>
        <v>5</v>
      </c>
      <c r="AP7" s="92"/>
      <c r="AQ7" s="92"/>
      <c r="AR7" s="93"/>
      <c r="AS7" s="91"/>
      <c r="AT7" s="92"/>
      <c r="AU7" s="92"/>
      <c r="AV7" s="93"/>
      <c r="AW7" s="91">
        <f>+AO7+1</f>
        <v>6</v>
      </c>
      <c r="AX7" s="92"/>
      <c r="AY7" s="92"/>
      <c r="AZ7" s="93"/>
      <c r="BA7" s="91"/>
      <c r="BB7" s="92"/>
      <c r="BC7" s="92"/>
      <c r="BD7" s="93"/>
    </row>
    <row r="8" spans="2:56" ht="27.75" customHeight="1" x14ac:dyDescent="0.2">
      <c r="B8" s="106" t="s">
        <v>24</v>
      </c>
      <c r="C8" s="107"/>
      <c r="D8" s="108"/>
      <c r="E8" s="76" t="s">
        <v>23</v>
      </c>
      <c r="F8" s="76" t="s">
        <v>22</v>
      </c>
      <c r="G8" s="76" t="s">
        <v>21</v>
      </c>
      <c r="H8" s="75" t="s">
        <v>11</v>
      </c>
      <c r="I8" s="76" t="s">
        <v>23</v>
      </c>
      <c r="J8" s="76" t="s">
        <v>22</v>
      </c>
      <c r="K8" s="76" t="s">
        <v>21</v>
      </c>
      <c r="L8" s="75" t="s">
        <v>11</v>
      </c>
      <c r="M8" s="76" t="s">
        <v>23</v>
      </c>
      <c r="N8" s="76" t="s">
        <v>22</v>
      </c>
      <c r="O8" s="83" t="s">
        <v>21</v>
      </c>
      <c r="P8" s="75" t="s">
        <v>11</v>
      </c>
      <c r="Q8" s="83" t="s">
        <v>23</v>
      </c>
      <c r="R8" s="83" t="s">
        <v>22</v>
      </c>
      <c r="S8" s="83" t="s">
        <v>21</v>
      </c>
      <c r="T8" s="75" t="s">
        <v>11</v>
      </c>
      <c r="U8" s="76" t="s">
        <v>23</v>
      </c>
      <c r="V8" s="76" t="s">
        <v>22</v>
      </c>
      <c r="W8" s="83" t="s">
        <v>21</v>
      </c>
      <c r="X8" s="75" t="s">
        <v>11</v>
      </c>
      <c r="Y8" s="83" t="s">
        <v>23</v>
      </c>
      <c r="Z8" s="83" t="s">
        <v>22</v>
      </c>
      <c r="AA8" s="83" t="s">
        <v>21</v>
      </c>
      <c r="AB8" s="75" t="s">
        <v>11</v>
      </c>
      <c r="AC8" s="76" t="s">
        <v>23</v>
      </c>
      <c r="AD8" s="76" t="s">
        <v>22</v>
      </c>
      <c r="AE8" s="83" t="s">
        <v>21</v>
      </c>
      <c r="AF8" s="75" t="s">
        <v>11</v>
      </c>
      <c r="AG8" s="83" t="s">
        <v>23</v>
      </c>
      <c r="AH8" s="83" t="s">
        <v>22</v>
      </c>
      <c r="AI8" s="83" t="s">
        <v>21</v>
      </c>
      <c r="AJ8" s="75" t="s">
        <v>11</v>
      </c>
      <c r="AK8" s="76" t="s">
        <v>23</v>
      </c>
      <c r="AL8" s="76" t="s">
        <v>22</v>
      </c>
      <c r="AM8" s="83" t="s">
        <v>21</v>
      </c>
      <c r="AN8" s="75" t="s">
        <v>11</v>
      </c>
      <c r="AO8" s="83" t="s">
        <v>23</v>
      </c>
      <c r="AP8" s="83" t="s">
        <v>22</v>
      </c>
      <c r="AQ8" s="83" t="s">
        <v>21</v>
      </c>
      <c r="AR8" s="75" t="s">
        <v>11</v>
      </c>
      <c r="AS8" s="76" t="s">
        <v>23</v>
      </c>
      <c r="AT8" s="76" t="s">
        <v>22</v>
      </c>
      <c r="AU8" s="83" t="s">
        <v>21</v>
      </c>
      <c r="AV8" s="75" t="s">
        <v>11</v>
      </c>
      <c r="AW8" s="83" t="s">
        <v>23</v>
      </c>
      <c r="AX8" s="83" t="s">
        <v>22</v>
      </c>
      <c r="AY8" s="83" t="s">
        <v>21</v>
      </c>
      <c r="AZ8" s="75" t="s">
        <v>11</v>
      </c>
      <c r="BA8" s="76" t="s">
        <v>23</v>
      </c>
      <c r="BB8" s="76" t="s">
        <v>22</v>
      </c>
      <c r="BC8" s="83" t="s">
        <v>21</v>
      </c>
      <c r="BD8" s="75" t="s">
        <v>11</v>
      </c>
    </row>
    <row r="9" spans="2:56" s="69" customFormat="1" ht="17.25" customHeight="1" x14ac:dyDescent="0.2">
      <c r="B9" s="74" t="s">
        <v>20</v>
      </c>
      <c r="C9" s="73"/>
      <c r="D9" s="70" t="s">
        <v>19</v>
      </c>
      <c r="E9" s="71">
        <v>3</v>
      </c>
      <c r="F9" s="72">
        <v>4</v>
      </c>
      <c r="G9" s="71">
        <v>5</v>
      </c>
      <c r="H9" s="72">
        <v>6</v>
      </c>
      <c r="I9" s="71"/>
      <c r="J9" s="72"/>
      <c r="K9" s="71"/>
      <c r="L9" s="72"/>
      <c r="M9" s="71">
        <v>7</v>
      </c>
      <c r="N9" s="72">
        <v>8</v>
      </c>
      <c r="O9" s="71">
        <v>9</v>
      </c>
      <c r="P9" s="70">
        <v>10</v>
      </c>
      <c r="Q9" s="71"/>
      <c r="R9" s="72"/>
      <c r="S9" s="71"/>
      <c r="T9" s="72"/>
      <c r="U9" s="71">
        <v>3</v>
      </c>
      <c r="V9" s="72">
        <v>4</v>
      </c>
      <c r="W9" s="71">
        <v>5</v>
      </c>
      <c r="X9" s="70">
        <v>6</v>
      </c>
      <c r="Y9" s="71"/>
      <c r="Z9" s="72"/>
      <c r="AA9" s="71"/>
      <c r="AB9" s="72"/>
      <c r="AC9" s="71">
        <v>3</v>
      </c>
      <c r="AD9" s="72">
        <v>4</v>
      </c>
      <c r="AE9" s="71">
        <v>5</v>
      </c>
      <c r="AF9" s="70">
        <v>6</v>
      </c>
      <c r="AG9" s="71"/>
      <c r="AH9" s="72"/>
      <c r="AI9" s="71"/>
      <c r="AJ9" s="72"/>
      <c r="AK9" s="71">
        <v>3</v>
      </c>
      <c r="AL9" s="72">
        <v>4</v>
      </c>
      <c r="AM9" s="71">
        <v>5</v>
      </c>
      <c r="AN9" s="70">
        <v>6</v>
      </c>
      <c r="AO9" s="71"/>
      <c r="AP9" s="72"/>
      <c r="AQ9" s="71"/>
      <c r="AR9" s="72"/>
      <c r="AS9" s="71">
        <v>3</v>
      </c>
      <c r="AT9" s="72">
        <v>4</v>
      </c>
      <c r="AU9" s="71">
        <v>5</v>
      </c>
      <c r="AV9" s="70">
        <v>6</v>
      </c>
      <c r="AW9" s="71"/>
      <c r="AX9" s="72"/>
      <c r="AY9" s="71"/>
      <c r="AZ9" s="72"/>
      <c r="BA9" s="71">
        <v>3</v>
      </c>
      <c r="BB9" s="72">
        <v>4</v>
      </c>
      <c r="BC9" s="71">
        <v>5</v>
      </c>
      <c r="BD9" s="70">
        <v>6</v>
      </c>
    </row>
    <row r="10" spans="2:56" ht="24.95" customHeight="1" x14ac:dyDescent="0.2">
      <c r="B10" s="47">
        <v>1</v>
      </c>
      <c r="C10" s="111" t="s">
        <v>18</v>
      </c>
      <c r="D10" s="112"/>
      <c r="E10" s="40">
        <f>SUM(E11:E13,E15)</f>
        <v>307601</v>
      </c>
      <c r="F10" s="40">
        <f>SUM(F11:F13,F15)</f>
        <v>23617</v>
      </c>
      <c r="G10" s="40">
        <f>SUM(G11:G13,G15)</f>
        <v>0</v>
      </c>
      <c r="H10" s="39">
        <f t="shared" ref="H10" si="0">+G10+F10+E10</f>
        <v>331218</v>
      </c>
      <c r="I10" s="40">
        <f>SUM(I11:I13,I15)</f>
        <v>50</v>
      </c>
      <c r="J10" s="40">
        <f>SUM(J11:J13,J15)</f>
        <v>24</v>
      </c>
      <c r="K10" s="40">
        <f>SUM(K11:K13,K15)</f>
        <v>0</v>
      </c>
      <c r="L10" s="39">
        <f t="shared" ref="L10:L46" si="1">+K10+J10+I10</f>
        <v>74</v>
      </c>
      <c r="M10" s="40">
        <f t="shared" ref="M10:M46" si="2">+I10+E10</f>
        <v>307651</v>
      </c>
      <c r="N10" s="40">
        <f t="shared" ref="N10:N46" si="3">+J10+F10</f>
        <v>23641</v>
      </c>
      <c r="O10" s="40">
        <f t="shared" ref="O10:O46" si="4">+K10+G10</f>
        <v>0</v>
      </c>
      <c r="P10" s="39">
        <f t="shared" ref="P10:P46" si="5">+O10+N10+M10</f>
        <v>331292</v>
      </c>
      <c r="Q10" s="40">
        <f>SUM(Q11:Q13,Q15)</f>
        <v>50</v>
      </c>
      <c r="R10" s="40">
        <f>SUM(R11:R13,R15)</f>
        <v>0</v>
      </c>
      <c r="S10" s="40">
        <f>SUM(S11:S13,S15)</f>
        <v>0</v>
      </c>
      <c r="T10" s="39">
        <f t="shared" ref="T10:T44" si="6">+S10+R10+Q10</f>
        <v>50</v>
      </c>
      <c r="U10" s="40">
        <f t="shared" ref="U10:U46" si="7">+Q10+M10</f>
        <v>307701</v>
      </c>
      <c r="V10" s="40">
        <f t="shared" ref="V10:V46" si="8">+R10+N10</f>
        <v>23641</v>
      </c>
      <c r="W10" s="40">
        <f t="shared" ref="W10:W46" si="9">+S10+O10</f>
        <v>0</v>
      </c>
      <c r="X10" s="39">
        <f t="shared" ref="X10:X46" si="10">+W10+V10+U10</f>
        <v>331342</v>
      </c>
      <c r="Y10" s="40">
        <f>SUM(Y11:Y13,Y15)</f>
        <v>163</v>
      </c>
      <c r="Z10" s="40">
        <f>SUM(Z11:Z13,Z15)</f>
        <v>0</v>
      </c>
      <c r="AA10" s="40">
        <f>SUM(AA11:AA13,AA15)</f>
        <v>0</v>
      </c>
      <c r="AB10" s="39">
        <f t="shared" ref="AB10:AB46" si="11">+AA10+Z10+Y10</f>
        <v>163</v>
      </c>
      <c r="AC10" s="40">
        <f t="shared" ref="AC10:AC46" si="12">+Y10+U10</f>
        <v>307864</v>
      </c>
      <c r="AD10" s="40">
        <f t="shared" ref="AD10:AD46" si="13">+Z10+V10</f>
        <v>23641</v>
      </c>
      <c r="AE10" s="40">
        <f t="shared" ref="AE10:AE46" si="14">+AA10+W10</f>
        <v>0</v>
      </c>
      <c r="AF10" s="39">
        <f t="shared" ref="AF10:AF46" si="15">+AE10+AD10+AC10</f>
        <v>331505</v>
      </c>
      <c r="AG10" s="40">
        <f>SUM(AG11:AG13,AG15)</f>
        <v>65</v>
      </c>
      <c r="AH10" s="40">
        <f>SUM(AH11:AH13,AH15)</f>
        <v>0</v>
      </c>
      <c r="AI10" s="40">
        <f>SUM(AI11:AI13,AI15)</f>
        <v>0</v>
      </c>
      <c r="AJ10" s="39">
        <f t="shared" ref="AJ10:AJ46" si="16">+AI10+AH10+AG10</f>
        <v>65</v>
      </c>
      <c r="AK10" s="40">
        <f t="shared" ref="AK10:AK46" si="17">+AG10+AC10</f>
        <v>307929</v>
      </c>
      <c r="AL10" s="40">
        <f t="shared" ref="AL10:AL46" si="18">+AH10+AD10</f>
        <v>23641</v>
      </c>
      <c r="AM10" s="40">
        <f t="shared" ref="AM10:AM46" si="19">+AI10+AE10</f>
        <v>0</v>
      </c>
      <c r="AN10" s="39">
        <f t="shared" ref="AN10:AN46" si="20">+AM10+AL10+AK10</f>
        <v>331570</v>
      </c>
      <c r="AO10" s="40">
        <f>SUM(AO11:AO13,AO15)</f>
        <v>3</v>
      </c>
      <c r="AP10" s="40">
        <f>SUM(AP11:AP13,AP15)</f>
        <v>-3</v>
      </c>
      <c r="AQ10" s="40">
        <f>SUM(AQ11:AQ13,AQ15)</f>
        <v>0</v>
      </c>
      <c r="AR10" s="39">
        <f t="shared" ref="AR10:AR46" si="21">+AQ10+AP10+AO10</f>
        <v>0</v>
      </c>
      <c r="AS10" s="40">
        <f t="shared" ref="AS10:AS46" si="22">+AO10+AK10</f>
        <v>307932</v>
      </c>
      <c r="AT10" s="40">
        <f t="shared" ref="AT10:AT46" si="23">+AP10+AL10</f>
        <v>23638</v>
      </c>
      <c r="AU10" s="40">
        <f t="shared" ref="AU10:AU46" si="24">+AQ10+AM10</f>
        <v>0</v>
      </c>
      <c r="AV10" s="39">
        <f t="shared" ref="AV10:AV46" si="25">+AU10+AT10+AS10</f>
        <v>331570</v>
      </c>
      <c r="AW10" s="40">
        <f>SUM(AW11:AW13,AW15)</f>
        <v>-13629</v>
      </c>
      <c r="AX10" s="40">
        <f>SUM(AX11:AX13,AX15)</f>
        <v>17829</v>
      </c>
      <c r="AY10" s="40">
        <f>SUM(AY11:AY13,AY15)</f>
        <v>0</v>
      </c>
      <c r="AZ10" s="39">
        <f t="shared" ref="AZ10:AZ46" si="26">+AY10+AX10+AW10</f>
        <v>4200</v>
      </c>
      <c r="BA10" s="40">
        <f t="shared" ref="BA10:BA46" si="27">+AW10+AS10</f>
        <v>294303</v>
      </c>
      <c r="BB10" s="40">
        <f t="shared" ref="BB10:BB46" si="28">+AX10+AT10</f>
        <v>41467</v>
      </c>
      <c r="BC10" s="40">
        <f t="shared" ref="BC10:BC46" si="29">+AY10+AU10</f>
        <v>0</v>
      </c>
      <c r="BD10" s="39">
        <f t="shared" ref="BD10:BD46" si="30">+BC10+BB10+BA10</f>
        <v>335770</v>
      </c>
    </row>
    <row r="11" spans="2:56" s="30" customFormat="1" ht="23.25" customHeight="1" x14ac:dyDescent="0.2">
      <c r="B11" s="38"/>
      <c r="C11" s="37">
        <v>1</v>
      </c>
      <c r="D11" s="62" t="s">
        <v>8</v>
      </c>
      <c r="E11" s="46">
        <f>90836+550+2000+3655+1000+204+100+19975+200+300+860+120+48+4205+215+12+2000+892+73978+500+2000+2795+400+156+805+24893+430+240+24+22707+500+860+304+48+1600+1500</f>
        <v>260912</v>
      </c>
      <c r="F11" s="46">
        <f>5857+1414+297+7761+1920+1213</f>
        <v>18462</v>
      </c>
      <c r="G11" s="46">
        <v>0</v>
      </c>
      <c r="H11" s="20">
        <f t="shared" ref="H11:H46" si="31">+G11+F11+E11</f>
        <v>279374</v>
      </c>
      <c r="I11" s="46">
        <f>50</f>
        <v>50</v>
      </c>
      <c r="J11" s="46">
        <f>20+4</f>
        <v>24</v>
      </c>
      <c r="K11" s="46"/>
      <c r="L11" s="20">
        <f t="shared" si="1"/>
        <v>74</v>
      </c>
      <c r="M11" s="46">
        <f t="shared" si="2"/>
        <v>260962</v>
      </c>
      <c r="N11" s="46">
        <f t="shared" si="3"/>
        <v>18486</v>
      </c>
      <c r="O11" s="46">
        <f t="shared" si="4"/>
        <v>0</v>
      </c>
      <c r="P11" s="20">
        <f t="shared" si="5"/>
        <v>279448</v>
      </c>
      <c r="Q11" s="46">
        <v>50</v>
      </c>
      <c r="R11" s="46"/>
      <c r="S11" s="46"/>
      <c r="T11" s="20">
        <f t="shared" si="6"/>
        <v>50</v>
      </c>
      <c r="U11" s="46">
        <f t="shared" si="7"/>
        <v>261012</v>
      </c>
      <c r="V11" s="46">
        <f t="shared" si="8"/>
        <v>18486</v>
      </c>
      <c r="W11" s="46">
        <f t="shared" si="9"/>
        <v>0</v>
      </c>
      <c r="X11" s="20">
        <f t="shared" si="10"/>
        <v>279498</v>
      </c>
      <c r="Y11" s="46">
        <f>50+50+63</f>
        <v>163</v>
      </c>
      <c r="Z11" s="46"/>
      <c r="AA11" s="46"/>
      <c r="AB11" s="20">
        <f t="shared" si="11"/>
        <v>163</v>
      </c>
      <c r="AC11" s="46">
        <f t="shared" si="12"/>
        <v>261175</v>
      </c>
      <c r="AD11" s="46">
        <f t="shared" si="13"/>
        <v>18486</v>
      </c>
      <c r="AE11" s="46">
        <f t="shared" si="14"/>
        <v>0</v>
      </c>
      <c r="AF11" s="20">
        <f t="shared" si="15"/>
        <v>279661</v>
      </c>
      <c r="AG11" s="46">
        <v>65</v>
      </c>
      <c r="AH11" s="46"/>
      <c r="AI11" s="46"/>
      <c r="AJ11" s="20">
        <f t="shared" si="16"/>
        <v>65</v>
      </c>
      <c r="AK11" s="46">
        <f t="shared" si="17"/>
        <v>261240</v>
      </c>
      <c r="AL11" s="46">
        <f t="shared" si="18"/>
        <v>18486</v>
      </c>
      <c r="AM11" s="46">
        <f t="shared" si="19"/>
        <v>0</v>
      </c>
      <c r="AN11" s="20">
        <f t="shared" si="20"/>
        <v>279726</v>
      </c>
      <c r="AO11" s="46"/>
      <c r="AP11" s="46"/>
      <c r="AQ11" s="46"/>
      <c r="AR11" s="20">
        <f t="shared" si="21"/>
        <v>0</v>
      </c>
      <c r="AS11" s="46">
        <f t="shared" si="22"/>
        <v>261240</v>
      </c>
      <c r="AT11" s="46">
        <f t="shared" si="23"/>
        <v>18486</v>
      </c>
      <c r="AU11" s="46">
        <f t="shared" si="24"/>
        <v>0</v>
      </c>
      <c r="AV11" s="20">
        <f t="shared" si="25"/>
        <v>279726</v>
      </c>
      <c r="AW11" s="46">
        <v>-13395</v>
      </c>
      <c r="AX11" s="46">
        <v>16951</v>
      </c>
      <c r="AY11" s="46"/>
      <c r="AZ11" s="20">
        <f t="shared" si="26"/>
        <v>3556</v>
      </c>
      <c r="BA11" s="46">
        <f t="shared" si="27"/>
        <v>247845</v>
      </c>
      <c r="BB11" s="46">
        <f t="shared" si="28"/>
        <v>35437</v>
      </c>
      <c r="BC11" s="46">
        <f t="shared" si="29"/>
        <v>0</v>
      </c>
      <c r="BD11" s="20">
        <f t="shared" si="30"/>
        <v>283282</v>
      </c>
    </row>
    <row r="12" spans="2:56" s="30" customFormat="1" ht="30" x14ac:dyDescent="0.2">
      <c r="B12" s="52"/>
      <c r="C12" s="51">
        <v>2</v>
      </c>
      <c r="D12" s="11" t="s">
        <v>6</v>
      </c>
      <c r="E12" s="46">
        <f>13177+2903+972+3357+10829+3641</f>
        <v>34879</v>
      </c>
      <c r="F12" s="46">
        <f>762+184+39+1009+250+158</f>
        <v>2402</v>
      </c>
      <c r="G12" s="46">
        <v>0</v>
      </c>
      <c r="H12" s="2">
        <f t="shared" si="31"/>
        <v>37281</v>
      </c>
      <c r="I12" s="46"/>
      <c r="J12" s="46"/>
      <c r="K12" s="46"/>
      <c r="L12" s="2">
        <f t="shared" si="1"/>
        <v>0</v>
      </c>
      <c r="M12" s="46">
        <f t="shared" si="2"/>
        <v>34879</v>
      </c>
      <c r="N12" s="46">
        <f t="shared" si="3"/>
        <v>2402</v>
      </c>
      <c r="O12" s="46">
        <f t="shared" si="4"/>
        <v>0</v>
      </c>
      <c r="P12" s="2">
        <f t="shared" si="5"/>
        <v>37281</v>
      </c>
      <c r="Q12" s="46"/>
      <c r="R12" s="46"/>
      <c r="S12" s="46"/>
      <c r="T12" s="2">
        <f t="shared" si="6"/>
        <v>0</v>
      </c>
      <c r="U12" s="46">
        <f t="shared" si="7"/>
        <v>34879</v>
      </c>
      <c r="V12" s="46">
        <f t="shared" si="8"/>
        <v>2402</v>
      </c>
      <c r="W12" s="46">
        <f t="shared" si="9"/>
        <v>0</v>
      </c>
      <c r="X12" s="2">
        <f t="shared" si="10"/>
        <v>37281</v>
      </c>
      <c r="Y12" s="46"/>
      <c r="Z12" s="46"/>
      <c r="AA12" s="46"/>
      <c r="AB12" s="2">
        <f t="shared" si="11"/>
        <v>0</v>
      </c>
      <c r="AC12" s="46">
        <f t="shared" si="12"/>
        <v>34879</v>
      </c>
      <c r="AD12" s="46">
        <f t="shared" si="13"/>
        <v>2402</v>
      </c>
      <c r="AE12" s="46">
        <f t="shared" si="14"/>
        <v>0</v>
      </c>
      <c r="AF12" s="2">
        <f t="shared" si="15"/>
        <v>37281</v>
      </c>
      <c r="AG12" s="46"/>
      <c r="AH12" s="46"/>
      <c r="AI12" s="46"/>
      <c r="AJ12" s="2">
        <f t="shared" si="16"/>
        <v>0</v>
      </c>
      <c r="AK12" s="46">
        <f t="shared" si="17"/>
        <v>34879</v>
      </c>
      <c r="AL12" s="46">
        <f t="shared" si="18"/>
        <v>2402</v>
      </c>
      <c r="AM12" s="46">
        <f t="shared" si="19"/>
        <v>0</v>
      </c>
      <c r="AN12" s="2">
        <f t="shared" si="20"/>
        <v>37281</v>
      </c>
      <c r="AO12" s="46">
        <v>3</v>
      </c>
      <c r="AP12" s="46">
        <v>-3</v>
      </c>
      <c r="AQ12" s="46"/>
      <c r="AR12" s="2">
        <f t="shared" si="21"/>
        <v>0</v>
      </c>
      <c r="AS12" s="46">
        <f t="shared" si="22"/>
        <v>34882</v>
      </c>
      <c r="AT12" s="46">
        <f t="shared" si="23"/>
        <v>2399</v>
      </c>
      <c r="AU12" s="46">
        <f t="shared" si="24"/>
        <v>0</v>
      </c>
      <c r="AV12" s="2">
        <f t="shared" si="25"/>
        <v>37281</v>
      </c>
      <c r="AW12" s="46">
        <f>-415+181</f>
        <v>-234</v>
      </c>
      <c r="AX12" s="46">
        <v>878</v>
      </c>
      <c r="AY12" s="46"/>
      <c r="AZ12" s="2">
        <f t="shared" si="26"/>
        <v>644</v>
      </c>
      <c r="BA12" s="46">
        <f t="shared" si="27"/>
        <v>34648</v>
      </c>
      <c r="BB12" s="46">
        <f t="shared" si="28"/>
        <v>3277</v>
      </c>
      <c r="BC12" s="46">
        <f t="shared" si="29"/>
        <v>0</v>
      </c>
      <c r="BD12" s="2">
        <f t="shared" si="30"/>
        <v>37925</v>
      </c>
    </row>
    <row r="13" spans="2:56" s="30" customFormat="1" ht="26.25" customHeight="1" x14ac:dyDescent="0.2">
      <c r="B13" s="52"/>
      <c r="C13" s="51">
        <v>3</v>
      </c>
      <c r="D13" s="11" t="s">
        <v>4</v>
      </c>
      <c r="E13" s="46">
        <f>157+1969+1575+157+394+1575+55+1811+1016+2351+250+237+63+200</f>
        <v>11810</v>
      </c>
      <c r="F13" s="46">
        <f>1700+200+54+459+340</f>
        <v>2753</v>
      </c>
      <c r="G13" s="46">
        <v>0</v>
      </c>
      <c r="H13" s="2">
        <f t="shared" si="31"/>
        <v>14563</v>
      </c>
      <c r="I13" s="46"/>
      <c r="J13" s="46"/>
      <c r="K13" s="46"/>
      <c r="L13" s="2">
        <f t="shared" si="1"/>
        <v>0</v>
      </c>
      <c r="M13" s="46">
        <f t="shared" si="2"/>
        <v>11810</v>
      </c>
      <c r="N13" s="46">
        <f t="shared" si="3"/>
        <v>2753</v>
      </c>
      <c r="O13" s="46">
        <f t="shared" si="4"/>
        <v>0</v>
      </c>
      <c r="P13" s="2">
        <f t="shared" si="5"/>
        <v>14563</v>
      </c>
      <c r="Q13" s="46"/>
      <c r="R13" s="46"/>
      <c r="S13" s="46"/>
      <c r="T13" s="2">
        <f t="shared" si="6"/>
        <v>0</v>
      </c>
      <c r="U13" s="46">
        <f t="shared" si="7"/>
        <v>11810</v>
      </c>
      <c r="V13" s="46">
        <f t="shared" si="8"/>
        <v>2753</v>
      </c>
      <c r="W13" s="46">
        <f t="shared" si="9"/>
        <v>0</v>
      </c>
      <c r="X13" s="2">
        <f t="shared" si="10"/>
        <v>14563</v>
      </c>
      <c r="Y13" s="46"/>
      <c r="Z13" s="46"/>
      <c r="AA13" s="46"/>
      <c r="AB13" s="2">
        <f t="shared" si="11"/>
        <v>0</v>
      </c>
      <c r="AC13" s="46">
        <f t="shared" si="12"/>
        <v>11810</v>
      </c>
      <c r="AD13" s="46">
        <f t="shared" si="13"/>
        <v>2753</v>
      </c>
      <c r="AE13" s="46">
        <f t="shared" si="14"/>
        <v>0</v>
      </c>
      <c r="AF13" s="2">
        <f t="shared" si="15"/>
        <v>14563</v>
      </c>
      <c r="AG13" s="46"/>
      <c r="AH13" s="46"/>
      <c r="AI13" s="46"/>
      <c r="AJ13" s="2">
        <f t="shared" si="16"/>
        <v>0</v>
      </c>
      <c r="AK13" s="46">
        <f t="shared" si="17"/>
        <v>11810</v>
      </c>
      <c r="AL13" s="46">
        <f t="shared" si="18"/>
        <v>2753</v>
      </c>
      <c r="AM13" s="46">
        <f t="shared" si="19"/>
        <v>0</v>
      </c>
      <c r="AN13" s="2">
        <f t="shared" si="20"/>
        <v>14563</v>
      </c>
      <c r="AO13" s="46"/>
      <c r="AP13" s="46"/>
      <c r="AQ13" s="46"/>
      <c r="AR13" s="2">
        <f t="shared" si="21"/>
        <v>0</v>
      </c>
      <c r="AS13" s="46">
        <f t="shared" si="22"/>
        <v>11810</v>
      </c>
      <c r="AT13" s="46">
        <f t="shared" si="23"/>
        <v>2753</v>
      </c>
      <c r="AU13" s="46">
        <f t="shared" si="24"/>
        <v>0</v>
      </c>
      <c r="AV13" s="2">
        <f t="shared" si="25"/>
        <v>14563</v>
      </c>
      <c r="AW13" s="46"/>
      <c r="AX13" s="46"/>
      <c r="AY13" s="46"/>
      <c r="AZ13" s="2">
        <f t="shared" si="26"/>
        <v>0</v>
      </c>
      <c r="BA13" s="46">
        <f t="shared" si="27"/>
        <v>11810</v>
      </c>
      <c r="BB13" s="46">
        <f t="shared" si="28"/>
        <v>2753</v>
      </c>
      <c r="BC13" s="46">
        <f t="shared" si="29"/>
        <v>0</v>
      </c>
      <c r="BD13" s="2">
        <f t="shared" si="30"/>
        <v>14563</v>
      </c>
    </row>
    <row r="14" spans="2:56" s="14" customFormat="1" ht="17.100000000000001" hidden="1" customHeight="1" outlineLevel="1" x14ac:dyDescent="0.2">
      <c r="B14" s="61"/>
      <c r="C14" s="18"/>
      <c r="D14" s="17" t="s">
        <v>10</v>
      </c>
      <c r="E14" s="46">
        <v>0</v>
      </c>
      <c r="F14" s="46">
        <v>0</v>
      </c>
      <c r="G14" s="46">
        <v>0</v>
      </c>
      <c r="H14" s="16">
        <f t="shared" si="31"/>
        <v>0</v>
      </c>
      <c r="I14" s="46"/>
      <c r="J14" s="46"/>
      <c r="K14" s="46"/>
      <c r="L14" s="16">
        <f t="shared" si="1"/>
        <v>0</v>
      </c>
      <c r="M14" s="46">
        <f t="shared" si="2"/>
        <v>0</v>
      </c>
      <c r="N14" s="46">
        <f t="shared" si="3"/>
        <v>0</v>
      </c>
      <c r="O14" s="46">
        <f t="shared" si="4"/>
        <v>0</v>
      </c>
      <c r="P14" s="16">
        <f t="shared" si="5"/>
        <v>0</v>
      </c>
      <c r="Q14" s="46"/>
      <c r="R14" s="46"/>
      <c r="S14" s="46"/>
      <c r="T14" s="16">
        <f t="shared" si="6"/>
        <v>0</v>
      </c>
      <c r="U14" s="46">
        <f t="shared" si="7"/>
        <v>0</v>
      </c>
      <c r="V14" s="46">
        <f t="shared" si="8"/>
        <v>0</v>
      </c>
      <c r="W14" s="46">
        <f t="shared" si="9"/>
        <v>0</v>
      </c>
      <c r="X14" s="16">
        <f t="shared" si="10"/>
        <v>0</v>
      </c>
      <c r="Y14" s="46"/>
      <c r="Z14" s="46"/>
      <c r="AA14" s="46"/>
      <c r="AB14" s="16">
        <f t="shared" si="11"/>
        <v>0</v>
      </c>
      <c r="AC14" s="46">
        <f t="shared" si="12"/>
        <v>0</v>
      </c>
      <c r="AD14" s="46">
        <f t="shared" si="13"/>
        <v>0</v>
      </c>
      <c r="AE14" s="46">
        <f t="shared" si="14"/>
        <v>0</v>
      </c>
      <c r="AF14" s="16">
        <f t="shared" si="15"/>
        <v>0</v>
      </c>
      <c r="AG14" s="46"/>
      <c r="AH14" s="46"/>
      <c r="AI14" s="46"/>
      <c r="AJ14" s="16">
        <f t="shared" si="16"/>
        <v>0</v>
      </c>
      <c r="AK14" s="46">
        <f t="shared" si="17"/>
        <v>0</v>
      </c>
      <c r="AL14" s="46">
        <f t="shared" si="18"/>
        <v>0</v>
      </c>
      <c r="AM14" s="46">
        <f t="shared" si="19"/>
        <v>0</v>
      </c>
      <c r="AN14" s="16">
        <f t="shared" si="20"/>
        <v>0</v>
      </c>
      <c r="AO14" s="46"/>
      <c r="AP14" s="46"/>
      <c r="AQ14" s="46"/>
      <c r="AR14" s="16">
        <f t="shared" si="21"/>
        <v>0</v>
      </c>
      <c r="AS14" s="46">
        <f t="shared" si="22"/>
        <v>0</v>
      </c>
      <c r="AT14" s="46">
        <f t="shared" si="23"/>
        <v>0</v>
      </c>
      <c r="AU14" s="46">
        <f t="shared" si="24"/>
        <v>0</v>
      </c>
      <c r="AV14" s="16">
        <f t="shared" si="25"/>
        <v>0</v>
      </c>
      <c r="AW14" s="46"/>
      <c r="AX14" s="46"/>
      <c r="AY14" s="46"/>
      <c r="AZ14" s="16">
        <f t="shared" si="26"/>
        <v>0</v>
      </c>
      <c r="BA14" s="46">
        <f t="shared" si="27"/>
        <v>0</v>
      </c>
      <c r="BB14" s="46">
        <f t="shared" si="28"/>
        <v>0</v>
      </c>
      <c r="BC14" s="46">
        <f t="shared" si="29"/>
        <v>0</v>
      </c>
      <c r="BD14" s="16">
        <f t="shared" si="30"/>
        <v>0</v>
      </c>
    </row>
    <row r="15" spans="2:56" s="30" customFormat="1" ht="17.100000000000001" hidden="1" customHeight="1" outlineLevel="1" collapsed="1" x14ac:dyDescent="0.2">
      <c r="B15" s="60"/>
      <c r="C15" s="59">
        <v>5</v>
      </c>
      <c r="D15" s="58" t="s">
        <v>0</v>
      </c>
      <c r="E15" s="46">
        <v>0</v>
      </c>
      <c r="F15" s="46">
        <v>0</v>
      </c>
      <c r="G15" s="46">
        <v>0</v>
      </c>
      <c r="H15" s="41">
        <f t="shared" si="31"/>
        <v>0</v>
      </c>
      <c r="I15" s="46"/>
      <c r="J15" s="46"/>
      <c r="K15" s="46"/>
      <c r="L15" s="41">
        <f t="shared" si="1"/>
        <v>0</v>
      </c>
      <c r="M15" s="46">
        <f t="shared" si="2"/>
        <v>0</v>
      </c>
      <c r="N15" s="46">
        <f t="shared" si="3"/>
        <v>0</v>
      </c>
      <c r="O15" s="46">
        <f t="shared" si="4"/>
        <v>0</v>
      </c>
      <c r="P15" s="41">
        <f t="shared" si="5"/>
        <v>0</v>
      </c>
      <c r="Q15" s="46">
        <v>0</v>
      </c>
      <c r="R15" s="46">
        <v>0</v>
      </c>
      <c r="S15" s="46"/>
      <c r="T15" s="41">
        <f t="shared" si="6"/>
        <v>0</v>
      </c>
      <c r="U15" s="46">
        <f t="shared" si="7"/>
        <v>0</v>
      </c>
      <c r="V15" s="46">
        <f t="shared" si="8"/>
        <v>0</v>
      </c>
      <c r="W15" s="46">
        <f t="shared" si="9"/>
        <v>0</v>
      </c>
      <c r="X15" s="41">
        <f t="shared" si="10"/>
        <v>0</v>
      </c>
      <c r="Y15" s="46">
        <v>0</v>
      </c>
      <c r="Z15" s="46">
        <v>0</v>
      </c>
      <c r="AA15" s="46"/>
      <c r="AB15" s="41">
        <f t="shared" si="11"/>
        <v>0</v>
      </c>
      <c r="AC15" s="46">
        <f t="shared" si="12"/>
        <v>0</v>
      </c>
      <c r="AD15" s="46">
        <f t="shared" si="13"/>
        <v>0</v>
      </c>
      <c r="AE15" s="46">
        <f t="shared" si="14"/>
        <v>0</v>
      </c>
      <c r="AF15" s="41">
        <f t="shared" si="15"/>
        <v>0</v>
      </c>
      <c r="AG15" s="46">
        <v>0</v>
      </c>
      <c r="AH15" s="46">
        <v>0</v>
      </c>
      <c r="AI15" s="46"/>
      <c r="AJ15" s="41">
        <f t="shared" si="16"/>
        <v>0</v>
      </c>
      <c r="AK15" s="46">
        <f t="shared" si="17"/>
        <v>0</v>
      </c>
      <c r="AL15" s="46">
        <f t="shared" si="18"/>
        <v>0</v>
      </c>
      <c r="AM15" s="46">
        <f t="shared" si="19"/>
        <v>0</v>
      </c>
      <c r="AN15" s="41">
        <f t="shared" si="20"/>
        <v>0</v>
      </c>
      <c r="AO15" s="46">
        <v>0</v>
      </c>
      <c r="AP15" s="46">
        <v>0</v>
      </c>
      <c r="AQ15" s="46"/>
      <c r="AR15" s="41">
        <f t="shared" si="21"/>
        <v>0</v>
      </c>
      <c r="AS15" s="46">
        <f t="shared" si="22"/>
        <v>0</v>
      </c>
      <c r="AT15" s="46">
        <f t="shared" si="23"/>
        <v>0</v>
      </c>
      <c r="AU15" s="46">
        <f t="shared" si="24"/>
        <v>0</v>
      </c>
      <c r="AV15" s="41">
        <f t="shared" si="25"/>
        <v>0</v>
      </c>
      <c r="AW15" s="46">
        <v>0</v>
      </c>
      <c r="AX15" s="46">
        <v>0</v>
      </c>
      <c r="AY15" s="46"/>
      <c r="AZ15" s="41">
        <f t="shared" si="26"/>
        <v>0</v>
      </c>
      <c r="BA15" s="46">
        <f t="shared" si="27"/>
        <v>0</v>
      </c>
      <c r="BB15" s="46">
        <f t="shared" si="28"/>
        <v>0</v>
      </c>
      <c r="BC15" s="46">
        <f t="shared" si="29"/>
        <v>0</v>
      </c>
      <c r="BD15" s="41">
        <f t="shared" si="30"/>
        <v>0</v>
      </c>
    </row>
    <row r="16" spans="2:56" ht="24.95" customHeight="1" collapsed="1" x14ac:dyDescent="0.2">
      <c r="B16" s="65">
        <v>2</v>
      </c>
      <c r="C16" s="104" t="s">
        <v>17</v>
      </c>
      <c r="D16" s="105"/>
      <c r="E16" s="64">
        <f>SUM(E17:E20)</f>
        <v>13753</v>
      </c>
      <c r="F16" s="64">
        <f>SUM(F17:F20)</f>
        <v>918</v>
      </c>
      <c r="G16" s="64">
        <f>SUM(G17:G20)</f>
        <v>0</v>
      </c>
      <c r="H16" s="63">
        <f t="shared" si="31"/>
        <v>14671</v>
      </c>
      <c r="I16" s="64">
        <f>SUM(I17:I20)</f>
        <v>50</v>
      </c>
      <c r="J16" s="64">
        <f>SUM(J17:J20)</f>
        <v>0</v>
      </c>
      <c r="K16" s="64">
        <f>SUM(K17:K20)</f>
        <v>0</v>
      </c>
      <c r="L16" s="63">
        <f t="shared" si="1"/>
        <v>50</v>
      </c>
      <c r="M16" s="64">
        <f t="shared" si="2"/>
        <v>13803</v>
      </c>
      <c r="N16" s="64">
        <f t="shared" si="3"/>
        <v>918</v>
      </c>
      <c r="O16" s="64">
        <f t="shared" si="4"/>
        <v>0</v>
      </c>
      <c r="P16" s="63">
        <f t="shared" si="5"/>
        <v>14721</v>
      </c>
      <c r="Q16" s="64">
        <f>SUM(Q17:Q20)</f>
        <v>0</v>
      </c>
      <c r="R16" s="64">
        <f>SUM(R17:R20)</f>
        <v>0</v>
      </c>
      <c r="S16" s="64">
        <f>SUM(S17:S20)</f>
        <v>0</v>
      </c>
      <c r="T16" s="63">
        <f t="shared" si="6"/>
        <v>0</v>
      </c>
      <c r="U16" s="64">
        <f t="shared" si="7"/>
        <v>13803</v>
      </c>
      <c r="V16" s="64">
        <f t="shared" si="8"/>
        <v>918</v>
      </c>
      <c r="W16" s="64">
        <f t="shared" si="9"/>
        <v>0</v>
      </c>
      <c r="X16" s="63">
        <f t="shared" si="10"/>
        <v>14721</v>
      </c>
      <c r="Y16" s="64">
        <f>SUM(Y17:Y20)</f>
        <v>0</v>
      </c>
      <c r="Z16" s="64">
        <f>SUM(Z17:Z20)</f>
        <v>0</v>
      </c>
      <c r="AA16" s="64">
        <f>SUM(AA17:AA20)</f>
        <v>0</v>
      </c>
      <c r="AB16" s="63">
        <f t="shared" si="11"/>
        <v>0</v>
      </c>
      <c r="AC16" s="64">
        <f t="shared" si="12"/>
        <v>13803</v>
      </c>
      <c r="AD16" s="64">
        <f t="shared" si="13"/>
        <v>918</v>
      </c>
      <c r="AE16" s="64">
        <f t="shared" si="14"/>
        <v>0</v>
      </c>
      <c r="AF16" s="63">
        <f t="shared" si="15"/>
        <v>14721</v>
      </c>
      <c r="AG16" s="64">
        <f>SUM(AG17:AG20)</f>
        <v>5</v>
      </c>
      <c r="AH16" s="64">
        <f>SUM(AH17:AH20)</f>
        <v>0</v>
      </c>
      <c r="AI16" s="64">
        <f>SUM(AI17:AI20)</f>
        <v>0</v>
      </c>
      <c r="AJ16" s="63">
        <f t="shared" si="16"/>
        <v>5</v>
      </c>
      <c r="AK16" s="64">
        <f t="shared" si="17"/>
        <v>13808</v>
      </c>
      <c r="AL16" s="64">
        <f t="shared" si="18"/>
        <v>918</v>
      </c>
      <c r="AM16" s="64">
        <f t="shared" si="19"/>
        <v>0</v>
      </c>
      <c r="AN16" s="63">
        <f t="shared" si="20"/>
        <v>14726</v>
      </c>
      <c r="AO16" s="64">
        <f>SUM(AO17:AO20)</f>
        <v>64</v>
      </c>
      <c r="AP16" s="64">
        <f>SUM(AP17:AP20)</f>
        <v>-64</v>
      </c>
      <c r="AQ16" s="64">
        <f>SUM(AQ17:AQ20)</f>
        <v>0</v>
      </c>
      <c r="AR16" s="63">
        <f t="shared" si="21"/>
        <v>0</v>
      </c>
      <c r="AS16" s="64">
        <f t="shared" si="22"/>
        <v>13872</v>
      </c>
      <c r="AT16" s="64">
        <f t="shared" si="23"/>
        <v>854</v>
      </c>
      <c r="AU16" s="64">
        <f t="shared" si="24"/>
        <v>0</v>
      </c>
      <c r="AV16" s="63">
        <f t="shared" si="25"/>
        <v>14726</v>
      </c>
      <c r="AW16" s="64">
        <f>SUM(AW17:AW20)</f>
        <v>132</v>
      </c>
      <c r="AX16" s="64">
        <f>SUM(AX17:AX20)</f>
        <v>1141</v>
      </c>
      <c r="AY16" s="64">
        <f>SUM(AY17:AY20)</f>
        <v>0</v>
      </c>
      <c r="AZ16" s="63">
        <f t="shared" si="26"/>
        <v>1273</v>
      </c>
      <c r="BA16" s="64">
        <f t="shared" si="27"/>
        <v>14004</v>
      </c>
      <c r="BB16" s="64">
        <f t="shared" si="28"/>
        <v>1995</v>
      </c>
      <c r="BC16" s="64">
        <f t="shared" si="29"/>
        <v>0</v>
      </c>
      <c r="BD16" s="63">
        <f t="shared" si="30"/>
        <v>15999</v>
      </c>
    </row>
    <row r="17" spans="2:56" s="30" customFormat="1" ht="23.25" customHeight="1" x14ac:dyDescent="0.2">
      <c r="B17" s="38"/>
      <c r="C17" s="37">
        <v>1</v>
      </c>
      <c r="D17" s="62" t="s">
        <v>8</v>
      </c>
      <c r="E17" s="46">
        <f>11279+430+100+24</f>
        <v>11833</v>
      </c>
      <c r="F17" s="46">
        <v>812</v>
      </c>
      <c r="G17" s="46">
        <v>0</v>
      </c>
      <c r="H17" s="20">
        <f t="shared" si="31"/>
        <v>12645</v>
      </c>
      <c r="I17" s="46">
        <v>50</v>
      </c>
      <c r="J17" s="46"/>
      <c r="K17" s="46"/>
      <c r="L17" s="20">
        <f t="shared" si="1"/>
        <v>50</v>
      </c>
      <c r="M17" s="46">
        <f t="shared" si="2"/>
        <v>11883</v>
      </c>
      <c r="N17" s="46">
        <f t="shared" si="3"/>
        <v>812</v>
      </c>
      <c r="O17" s="46">
        <f t="shared" si="4"/>
        <v>0</v>
      </c>
      <c r="P17" s="20">
        <f t="shared" si="5"/>
        <v>12695</v>
      </c>
      <c r="Q17" s="46"/>
      <c r="R17" s="46"/>
      <c r="S17" s="46"/>
      <c r="T17" s="20">
        <f t="shared" si="6"/>
        <v>0</v>
      </c>
      <c r="U17" s="46">
        <f t="shared" si="7"/>
        <v>11883</v>
      </c>
      <c r="V17" s="46">
        <f t="shared" si="8"/>
        <v>812</v>
      </c>
      <c r="W17" s="46">
        <f t="shared" si="9"/>
        <v>0</v>
      </c>
      <c r="X17" s="20">
        <f t="shared" si="10"/>
        <v>12695</v>
      </c>
      <c r="Y17" s="46"/>
      <c r="Z17" s="46"/>
      <c r="AA17" s="46"/>
      <c r="AB17" s="20">
        <f t="shared" si="11"/>
        <v>0</v>
      </c>
      <c r="AC17" s="46">
        <f t="shared" si="12"/>
        <v>11883</v>
      </c>
      <c r="AD17" s="46">
        <f t="shared" si="13"/>
        <v>812</v>
      </c>
      <c r="AE17" s="46">
        <f t="shared" si="14"/>
        <v>0</v>
      </c>
      <c r="AF17" s="20">
        <f t="shared" si="15"/>
        <v>12695</v>
      </c>
      <c r="AG17" s="46"/>
      <c r="AH17" s="46"/>
      <c r="AI17" s="46"/>
      <c r="AJ17" s="20">
        <f t="shared" si="16"/>
        <v>0</v>
      </c>
      <c r="AK17" s="46">
        <f t="shared" si="17"/>
        <v>11883</v>
      </c>
      <c r="AL17" s="46">
        <f t="shared" si="18"/>
        <v>812</v>
      </c>
      <c r="AM17" s="46">
        <f t="shared" si="19"/>
        <v>0</v>
      </c>
      <c r="AN17" s="20">
        <f t="shared" si="20"/>
        <v>12695</v>
      </c>
      <c r="AO17" s="46"/>
      <c r="AP17" s="46"/>
      <c r="AQ17" s="46"/>
      <c r="AR17" s="20">
        <f t="shared" si="21"/>
        <v>0</v>
      </c>
      <c r="AS17" s="46">
        <f t="shared" si="22"/>
        <v>11883</v>
      </c>
      <c r="AT17" s="46">
        <f t="shared" si="23"/>
        <v>812</v>
      </c>
      <c r="AU17" s="46">
        <f t="shared" si="24"/>
        <v>0</v>
      </c>
      <c r="AV17" s="20">
        <f t="shared" si="25"/>
        <v>12695</v>
      </c>
      <c r="AW17" s="46">
        <f>-1010+1010</f>
        <v>0</v>
      </c>
      <c r="AX17" s="46">
        <v>1010</v>
      </c>
      <c r="AY17" s="46"/>
      <c r="AZ17" s="20">
        <f t="shared" si="26"/>
        <v>1010</v>
      </c>
      <c r="BA17" s="46">
        <f t="shared" si="27"/>
        <v>11883</v>
      </c>
      <c r="BB17" s="46">
        <f t="shared" si="28"/>
        <v>1822</v>
      </c>
      <c r="BC17" s="46">
        <f t="shared" si="29"/>
        <v>0</v>
      </c>
      <c r="BD17" s="20">
        <f t="shared" si="30"/>
        <v>13705</v>
      </c>
    </row>
    <row r="18" spans="2:56" s="30" customFormat="1" ht="30" x14ac:dyDescent="0.2">
      <c r="B18" s="52"/>
      <c r="C18" s="51">
        <v>2</v>
      </c>
      <c r="D18" s="11" t="s">
        <v>6</v>
      </c>
      <c r="E18" s="46">
        <v>1587</v>
      </c>
      <c r="F18" s="46">
        <v>106</v>
      </c>
      <c r="G18" s="46">
        <v>0</v>
      </c>
      <c r="H18" s="2">
        <f t="shared" si="31"/>
        <v>1693</v>
      </c>
      <c r="I18" s="46"/>
      <c r="J18" s="46"/>
      <c r="K18" s="46"/>
      <c r="L18" s="2">
        <f t="shared" si="1"/>
        <v>0</v>
      </c>
      <c r="M18" s="46">
        <f t="shared" si="2"/>
        <v>1587</v>
      </c>
      <c r="N18" s="46">
        <f t="shared" si="3"/>
        <v>106</v>
      </c>
      <c r="O18" s="46">
        <f t="shared" si="4"/>
        <v>0</v>
      </c>
      <c r="P18" s="2">
        <f t="shared" si="5"/>
        <v>1693</v>
      </c>
      <c r="Q18" s="46"/>
      <c r="R18" s="46"/>
      <c r="S18" s="46"/>
      <c r="T18" s="2">
        <f t="shared" si="6"/>
        <v>0</v>
      </c>
      <c r="U18" s="46">
        <f t="shared" si="7"/>
        <v>1587</v>
      </c>
      <c r="V18" s="46">
        <f t="shared" si="8"/>
        <v>106</v>
      </c>
      <c r="W18" s="46">
        <f t="shared" si="9"/>
        <v>0</v>
      </c>
      <c r="X18" s="2">
        <f t="shared" si="10"/>
        <v>1693</v>
      </c>
      <c r="Y18" s="46"/>
      <c r="Z18" s="46"/>
      <c r="AA18" s="46"/>
      <c r="AB18" s="2">
        <f t="shared" si="11"/>
        <v>0</v>
      </c>
      <c r="AC18" s="46">
        <f t="shared" si="12"/>
        <v>1587</v>
      </c>
      <c r="AD18" s="46">
        <f t="shared" si="13"/>
        <v>106</v>
      </c>
      <c r="AE18" s="46">
        <f t="shared" si="14"/>
        <v>0</v>
      </c>
      <c r="AF18" s="2">
        <f t="shared" si="15"/>
        <v>1693</v>
      </c>
      <c r="AG18" s="46"/>
      <c r="AH18" s="46"/>
      <c r="AI18" s="46"/>
      <c r="AJ18" s="2">
        <f t="shared" si="16"/>
        <v>0</v>
      </c>
      <c r="AK18" s="46">
        <f t="shared" si="17"/>
        <v>1587</v>
      </c>
      <c r="AL18" s="46">
        <f t="shared" si="18"/>
        <v>106</v>
      </c>
      <c r="AM18" s="46">
        <f t="shared" si="19"/>
        <v>0</v>
      </c>
      <c r="AN18" s="2">
        <f t="shared" si="20"/>
        <v>1693</v>
      </c>
      <c r="AO18" s="46">
        <v>64</v>
      </c>
      <c r="AP18" s="46">
        <v>-64</v>
      </c>
      <c r="AQ18" s="46"/>
      <c r="AR18" s="2">
        <f t="shared" si="21"/>
        <v>0</v>
      </c>
      <c r="AS18" s="46">
        <f t="shared" si="22"/>
        <v>1651</v>
      </c>
      <c r="AT18" s="46">
        <f t="shared" si="23"/>
        <v>42</v>
      </c>
      <c r="AU18" s="46">
        <f t="shared" si="24"/>
        <v>0</v>
      </c>
      <c r="AV18" s="2">
        <f t="shared" si="25"/>
        <v>1693</v>
      </c>
      <c r="AW18" s="46">
        <f>108+24</f>
        <v>132</v>
      </c>
      <c r="AX18" s="46">
        <v>131</v>
      </c>
      <c r="AY18" s="46"/>
      <c r="AZ18" s="2">
        <f t="shared" si="26"/>
        <v>263</v>
      </c>
      <c r="BA18" s="46">
        <f t="shared" si="27"/>
        <v>1783</v>
      </c>
      <c r="BB18" s="46">
        <f t="shared" si="28"/>
        <v>173</v>
      </c>
      <c r="BC18" s="46">
        <f t="shared" si="29"/>
        <v>0</v>
      </c>
      <c r="BD18" s="2">
        <f t="shared" si="30"/>
        <v>1956</v>
      </c>
    </row>
    <row r="19" spans="2:56" s="30" customFormat="1" ht="21.75" customHeight="1" x14ac:dyDescent="0.2">
      <c r="B19" s="52"/>
      <c r="C19" s="51">
        <v>3</v>
      </c>
      <c r="D19" s="11" t="s">
        <v>4</v>
      </c>
      <c r="E19" s="46">
        <f>262+71</f>
        <v>333</v>
      </c>
      <c r="F19" s="46"/>
      <c r="G19" s="46">
        <v>0</v>
      </c>
      <c r="H19" s="2">
        <f t="shared" si="31"/>
        <v>333</v>
      </c>
      <c r="I19" s="46"/>
      <c r="J19" s="46"/>
      <c r="K19" s="46"/>
      <c r="L19" s="2">
        <f t="shared" si="1"/>
        <v>0</v>
      </c>
      <c r="M19" s="46">
        <f t="shared" si="2"/>
        <v>333</v>
      </c>
      <c r="N19" s="46">
        <f t="shared" si="3"/>
        <v>0</v>
      </c>
      <c r="O19" s="46">
        <f t="shared" si="4"/>
        <v>0</v>
      </c>
      <c r="P19" s="2">
        <f t="shared" si="5"/>
        <v>333</v>
      </c>
      <c r="Q19" s="46"/>
      <c r="R19" s="46"/>
      <c r="S19" s="46"/>
      <c r="T19" s="2">
        <f t="shared" si="6"/>
        <v>0</v>
      </c>
      <c r="U19" s="46">
        <f t="shared" si="7"/>
        <v>333</v>
      </c>
      <c r="V19" s="46">
        <f t="shared" si="8"/>
        <v>0</v>
      </c>
      <c r="W19" s="46">
        <f t="shared" si="9"/>
        <v>0</v>
      </c>
      <c r="X19" s="2">
        <f t="shared" si="10"/>
        <v>333</v>
      </c>
      <c r="Y19" s="46"/>
      <c r="Z19" s="46"/>
      <c r="AA19" s="46"/>
      <c r="AB19" s="2">
        <f t="shared" si="11"/>
        <v>0</v>
      </c>
      <c r="AC19" s="46">
        <f t="shared" si="12"/>
        <v>333</v>
      </c>
      <c r="AD19" s="46">
        <f t="shared" si="13"/>
        <v>0</v>
      </c>
      <c r="AE19" s="46">
        <f t="shared" si="14"/>
        <v>0</v>
      </c>
      <c r="AF19" s="2">
        <f t="shared" si="15"/>
        <v>333</v>
      </c>
      <c r="AG19" s="46">
        <f>4+1</f>
        <v>5</v>
      </c>
      <c r="AH19" s="46"/>
      <c r="AI19" s="46"/>
      <c r="AJ19" s="2">
        <f t="shared" si="16"/>
        <v>5</v>
      </c>
      <c r="AK19" s="46">
        <f t="shared" si="17"/>
        <v>338</v>
      </c>
      <c r="AL19" s="46">
        <f t="shared" si="18"/>
        <v>0</v>
      </c>
      <c r="AM19" s="46">
        <f t="shared" si="19"/>
        <v>0</v>
      </c>
      <c r="AN19" s="2">
        <f t="shared" si="20"/>
        <v>338</v>
      </c>
      <c r="AO19" s="46"/>
      <c r="AP19" s="46"/>
      <c r="AQ19" s="46"/>
      <c r="AR19" s="2">
        <f t="shared" si="21"/>
        <v>0</v>
      </c>
      <c r="AS19" s="46">
        <f t="shared" si="22"/>
        <v>338</v>
      </c>
      <c r="AT19" s="46">
        <f t="shared" si="23"/>
        <v>0</v>
      </c>
      <c r="AU19" s="46">
        <f t="shared" si="24"/>
        <v>0</v>
      </c>
      <c r="AV19" s="2">
        <f t="shared" si="25"/>
        <v>338</v>
      </c>
      <c r="AW19" s="46"/>
      <c r="AX19" s="46"/>
      <c r="AY19" s="46"/>
      <c r="AZ19" s="2">
        <f t="shared" si="26"/>
        <v>0</v>
      </c>
      <c r="BA19" s="46">
        <f t="shared" si="27"/>
        <v>338</v>
      </c>
      <c r="BB19" s="46">
        <f t="shared" si="28"/>
        <v>0</v>
      </c>
      <c r="BC19" s="46">
        <f t="shared" si="29"/>
        <v>0</v>
      </c>
      <c r="BD19" s="2">
        <f t="shared" si="30"/>
        <v>338</v>
      </c>
    </row>
    <row r="20" spans="2:56" s="30" customFormat="1" ht="17.100000000000001" hidden="1" customHeight="1" outlineLevel="1" x14ac:dyDescent="0.2">
      <c r="B20" s="60"/>
      <c r="C20" s="59">
        <v>5</v>
      </c>
      <c r="D20" s="58" t="s">
        <v>0</v>
      </c>
      <c r="E20" s="46">
        <v>0</v>
      </c>
      <c r="F20" s="46">
        <v>0</v>
      </c>
      <c r="G20" s="46">
        <v>0</v>
      </c>
      <c r="H20" s="41">
        <f t="shared" si="31"/>
        <v>0</v>
      </c>
      <c r="I20" s="46"/>
      <c r="J20" s="46"/>
      <c r="K20" s="46"/>
      <c r="L20" s="41">
        <f t="shared" si="1"/>
        <v>0</v>
      </c>
      <c r="M20" s="46">
        <f t="shared" si="2"/>
        <v>0</v>
      </c>
      <c r="N20" s="46">
        <f t="shared" si="3"/>
        <v>0</v>
      </c>
      <c r="O20" s="46">
        <f t="shared" si="4"/>
        <v>0</v>
      </c>
      <c r="P20" s="41">
        <f t="shared" si="5"/>
        <v>0</v>
      </c>
      <c r="Q20" s="46"/>
      <c r="R20" s="46"/>
      <c r="S20" s="46"/>
      <c r="T20" s="41">
        <f t="shared" si="6"/>
        <v>0</v>
      </c>
      <c r="U20" s="46">
        <f t="shared" si="7"/>
        <v>0</v>
      </c>
      <c r="V20" s="46">
        <f t="shared" si="8"/>
        <v>0</v>
      </c>
      <c r="W20" s="46">
        <f t="shared" si="9"/>
        <v>0</v>
      </c>
      <c r="X20" s="41">
        <f t="shared" si="10"/>
        <v>0</v>
      </c>
      <c r="Y20" s="46"/>
      <c r="Z20" s="46"/>
      <c r="AA20" s="46"/>
      <c r="AB20" s="41">
        <f t="shared" si="11"/>
        <v>0</v>
      </c>
      <c r="AC20" s="46">
        <f t="shared" si="12"/>
        <v>0</v>
      </c>
      <c r="AD20" s="46">
        <f t="shared" si="13"/>
        <v>0</v>
      </c>
      <c r="AE20" s="46">
        <f t="shared" si="14"/>
        <v>0</v>
      </c>
      <c r="AF20" s="41">
        <f t="shared" si="15"/>
        <v>0</v>
      </c>
      <c r="AG20" s="46"/>
      <c r="AH20" s="46"/>
      <c r="AI20" s="46"/>
      <c r="AJ20" s="41">
        <f t="shared" si="16"/>
        <v>0</v>
      </c>
      <c r="AK20" s="46">
        <f t="shared" si="17"/>
        <v>0</v>
      </c>
      <c r="AL20" s="46">
        <f t="shared" si="18"/>
        <v>0</v>
      </c>
      <c r="AM20" s="46">
        <f t="shared" si="19"/>
        <v>0</v>
      </c>
      <c r="AN20" s="41">
        <f t="shared" si="20"/>
        <v>0</v>
      </c>
      <c r="AO20" s="46"/>
      <c r="AP20" s="46"/>
      <c r="AQ20" s="46"/>
      <c r="AR20" s="41">
        <f t="shared" si="21"/>
        <v>0</v>
      </c>
      <c r="AS20" s="46">
        <f t="shared" si="22"/>
        <v>0</v>
      </c>
      <c r="AT20" s="46">
        <f t="shared" si="23"/>
        <v>0</v>
      </c>
      <c r="AU20" s="46">
        <f t="shared" si="24"/>
        <v>0</v>
      </c>
      <c r="AV20" s="41">
        <f t="shared" si="25"/>
        <v>0</v>
      </c>
      <c r="AW20" s="46"/>
      <c r="AX20" s="46"/>
      <c r="AY20" s="46"/>
      <c r="AZ20" s="41">
        <f t="shared" si="26"/>
        <v>0</v>
      </c>
      <c r="BA20" s="46">
        <f t="shared" si="27"/>
        <v>0</v>
      </c>
      <c r="BB20" s="46">
        <f t="shared" si="28"/>
        <v>0</v>
      </c>
      <c r="BC20" s="46">
        <f t="shared" si="29"/>
        <v>0</v>
      </c>
      <c r="BD20" s="41">
        <f t="shared" si="30"/>
        <v>0</v>
      </c>
    </row>
    <row r="21" spans="2:56" ht="30.75" customHeight="1" collapsed="1" x14ac:dyDescent="0.2">
      <c r="B21" s="65">
        <v>3</v>
      </c>
      <c r="C21" s="109" t="s">
        <v>16</v>
      </c>
      <c r="D21" s="110"/>
      <c r="E21" s="64">
        <f>SUM(E22:E24)</f>
        <v>23447</v>
      </c>
      <c r="F21" s="64">
        <f>SUM(F22:F24)</f>
        <v>1617</v>
      </c>
      <c r="G21" s="64">
        <f>SUM(G22:G24)</f>
        <v>0</v>
      </c>
      <c r="H21" s="63">
        <f t="shared" si="31"/>
        <v>25064</v>
      </c>
      <c r="I21" s="64">
        <f>SUM(I22:I24)</f>
        <v>0</v>
      </c>
      <c r="J21" s="64">
        <f>SUM(J22:J24)</f>
        <v>0</v>
      </c>
      <c r="K21" s="64">
        <f>SUM(K22:K24)</f>
        <v>0</v>
      </c>
      <c r="L21" s="63">
        <f t="shared" si="1"/>
        <v>0</v>
      </c>
      <c r="M21" s="64">
        <f t="shared" si="2"/>
        <v>23447</v>
      </c>
      <c r="N21" s="64">
        <f t="shared" si="3"/>
        <v>1617</v>
      </c>
      <c r="O21" s="64">
        <f t="shared" si="4"/>
        <v>0</v>
      </c>
      <c r="P21" s="63">
        <f t="shared" si="5"/>
        <v>25064</v>
      </c>
      <c r="Q21" s="64">
        <f>SUM(Q22:Q24)</f>
        <v>0</v>
      </c>
      <c r="R21" s="64">
        <f>SUM(R22:R24)</f>
        <v>0</v>
      </c>
      <c r="S21" s="64">
        <f>SUM(S22:S24)</f>
        <v>0</v>
      </c>
      <c r="T21" s="63">
        <f t="shared" si="6"/>
        <v>0</v>
      </c>
      <c r="U21" s="64">
        <f t="shared" si="7"/>
        <v>23447</v>
      </c>
      <c r="V21" s="64">
        <f t="shared" si="8"/>
        <v>1617</v>
      </c>
      <c r="W21" s="64">
        <f t="shared" si="9"/>
        <v>0</v>
      </c>
      <c r="X21" s="63">
        <f t="shared" si="10"/>
        <v>25064</v>
      </c>
      <c r="Y21" s="64">
        <f>SUM(Y22:Y24)</f>
        <v>1040</v>
      </c>
      <c r="Z21" s="64">
        <f>SUM(Z22:Z24)</f>
        <v>0</v>
      </c>
      <c r="AA21" s="64">
        <f>SUM(AA22:AA24)</f>
        <v>0</v>
      </c>
      <c r="AB21" s="63">
        <f t="shared" si="11"/>
        <v>1040</v>
      </c>
      <c r="AC21" s="64">
        <f t="shared" si="12"/>
        <v>24487</v>
      </c>
      <c r="AD21" s="64">
        <f t="shared" si="13"/>
        <v>1617</v>
      </c>
      <c r="AE21" s="64">
        <f t="shared" si="14"/>
        <v>0</v>
      </c>
      <c r="AF21" s="63">
        <f t="shared" si="15"/>
        <v>26104</v>
      </c>
      <c r="AG21" s="64">
        <f>SUM(AG22:AG24)</f>
        <v>92</v>
      </c>
      <c r="AH21" s="64">
        <f>SUM(AH22:AH24)</f>
        <v>0</v>
      </c>
      <c r="AI21" s="64">
        <f>SUM(AI22:AI24)</f>
        <v>0</v>
      </c>
      <c r="AJ21" s="63">
        <f t="shared" si="16"/>
        <v>92</v>
      </c>
      <c r="AK21" s="64">
        <f t="shared" si="17"/>
        <v>24579</v>
      </c>
      <c r="AL21" s="64">
        <f t="shared" si="18"/>
        <v>1617</v>
      </c>
      <c r="AM21" s="64">
        <f t="shared" si="19"/>
        <v>0</v>
      </c>
      <c r="AN21" s="63">
        <f t="shared" si="20"/>
        <v>26196</v>
      </c>
      <c r="AO21" s="64">
        <f>SUM(AO22:AO24)</f>
        <v>54</v>
      </c>
      <c r="AP21" s="64">
        <f>SUM(AP22:AP24)</f>
        <v>-54</v>
      </c>
      <c r="AQ21" s="64">
        <f>SUM(AQ22:AQ24)</f>
        <v>0</v>
      </c>
      <c r="AR21" s="63">
        <f t="shared" si="21"/>
        <v>0</v>
      </c>
      <c r="AS21" s="64">
        <f t="shared" si="22"/>
        <v>24633</v>
      </c>
      <c r="AT21" s="64">
        <f t="shared" si="23"/>
        <v>1563</v>
      </c>
      <c r="AU21" s="64">
        <f t="shared" si="24"/>
        <v>0</v>
      </c>
      <c r="AV21" s="63">
        <f t="shared" si="25"/>
        <v>26196</v>
      </c>
      <c r="AW21" s="64">
        <f>SUM(AW22:AW24)</f>
        <v>61</v>
      </c>
      <c r="AX21" s="64">
        <f>SUM(AX22:AX24)</f>
        <v>1697</v>
      </c>
      <c r="AY21" s="64">
        <f>SUM(AY22:AY24)</f>
        <v>0</v>
      </c>
      <c r="AZ21" s="63">
        <f t="shared" si="26"/>
        <v>1758</v>
      </c>
      <c r="BA21" s="64">
        <f t="shared" si="27"/>
        <v>24694</v>
      </c>
      <c r="BB21" s="64">
        <f t="shared" si="28"/>
        <v>3260</v>
      </c>
      <c r="BC21" s="64">
        <f t="shared" si="29"/>
        <v>0</v>
      </c>
      <c r="BD21" s="63">
        <f t="shared" si="30"/>
        <v>27954</v>
      </c>
    </row>
    <row r="22" spans="2:56" s="30" customFormat="1" ht="24.75" customHeight="1" x14ac:dyDescent="0.2">
      <c r="B22" s="38"/>
      <c r="C22" s="37">
        <v>1</v>
      </c>
      <c r="D22" s="62" t="s">
        <v>8</v>
      </c>
      <c r="E22" s="46">
        <v>20051</v>
      </c>
      <c r="F22" s="46">
        <v>1318</v>
      </c>
      <c r="G22" s="46">
        <v>0</v>
      </c>
      <c r="H22" s="20">
        <f t="shared" si="31"/>
        <v>21369</v>
      </c>
      <c r="I22" s="46"/>
      <c r="J22" s="46"/>
      <c r="K22" s="46"/>
      <c r="L22" s="20">
        <f t="shared" si="1"/>
        <v>0</v>
      </c>
      <c r="M22" s="46">
        <f t="shared" si="2"/>
        <v>20051</v>
      </c>
      <c r="N22" s="46">
        <f t="shared" si="3"/>
        <v>1318</v>
      </c>
      <c r="O22" s="46">
        <f t="shared" si="4"/>
        <v>0</v>
      </c>
      <c r="P22" s="20">
        <f t="shared" si="5"/>
        <v>21369</v>
      </c>
      <c r="Q22" s="46"/>
      <c r="R22" s="46"/>
      <c r="S22" s="46"/>
      <c r="T22" s="20">
        <f t="shared" si="6"/>
        <v>0</v>
      </c>
      <c r="U22" s="46">
        <f t="shared" si="7"/>
        <v>20051</v>
      </c>
      <c r="V22" s="46">
        <f t="shared" si="8"/>
        <v>1318</v>
      </c>
      <c r="W22" s="46">
        <f t="shared" si="9"/>
        <v>0</v>
      </c>
      <c r="X22" s="20">
        <f t="shared" si="10"/>
        <v>21369</v>
      </c>
      <c r="Y22" s="46">
        <v>920</v>
      </c>
      <c r="Z22" s="46"/>
      <c r="AA22" s="46"/>
      <c r="AB22" s="20">
        <f t="shared" si="11"/>
        <v>920</v>
      </c>
      <c r="AC22" s="46">
        <f t="shared" si="12"/>
        <v>20971</v>
      </c>
      <c r="AD22" s="46">
        <f t="shared" si="13"/>
        <v>1318</v>
      </c>
      <c r="AE22" s="46">
        <f t="shared" si="14"/>
        <v>0</v>
      </c>
      <c r="AF22" s="20">
        <f t="shared" si="15"/>
        <v>22289</v>
      </c>
      <c r="AG22" s="46">
        <f>52+40</f>
        <v>92</v>
      </c>
      <c r="AH22" s="46"/>
      <c r="AI22" s="46"/>
      <c r="AJ22" s="20">
        <f t="shared" si="16"/>
        <v>92</v>
      </c>
      <c r="AK22" s="46">
        <f t="shared" si="17"/>
        <v>21063</v>
      </c>
      <c r="AL22" s="46">
        <f t="shared" si="18"/>
        <v>1318</v>
      </c>
      <c r="AM22" s="46">
        <f t="shared" si="19"/>
        <v>0</v>
      </c>
      <c r="AN22" s="20">
        <f t="shared" si="20"/>
        <v>22381</v>
      </c>
      <c r="AO22" s="46">
        <v>54</v>
      </c>
      <c r="AP22" s="46"/>
      <c r="AQ22" s="46"/>
      <c r="AR22" s="20">
        <f t="shared" si="21"/>
        <v>54</v>
      </c>
      <c r="AS22" s="46">
        <f t="shared" si="22"/>
        <v>21117</v>
      </c>
      <c r="AT22" s="46">
        <f t="shared" si="23"/>
        <v>1318</v>
      </c>
      <c r="AU22" s="46">
        <f t="shared" si="24"/>
        <v>0</v>
      </c>
      <c r="AV22" s="20">
        <f t="shared" si="25"/>
        <v>22435</v>
      </c>
      <c r="AW22" s="46">
        <v>65</v>
      </c>
      <c r="AX22" s="46">
        <v>1566</v>
      </c>
      <c r="AY22" s="46"/>
      <c r="AZ22" s="20">
        <f t="shared" si="26"/>
        <v>1631</v>
      </c>
      <c r="BA22" s="46">
        <f t="shared" si="27"/>
        <v>21182</v>
      </c>
      <c r="BB22" s="46">
        <f t="shared" si="28"/>
        <v>2884</v>
      </c>
      <c r="BC22" s="46">
        <f t="shared" si="29"/>
        <v>0</v>
      </c>
      <c r="BD22" s="20">
        <f t="shared" si="30"/>
        <v>24066</v>
      </c>
    </row>
    <row r="23" spans="2:56" s="30" customFormat="1" ht="30" x14ac:dyDescent="0.2">
      <c r="B23" s="52"/>
      <c r="C23" s="51">
        <v>2</v>
      </c>
      <c r="D23" s="11" t="s">
        <v>6</v>
      </c>
      <c r="E23" s="46">
        <v>2634</v>
      </c>
      <c r="F23" s="46">
        <v>172</v>
      </c>
      <c r="G23" s="46">
        <v>0</v>
      </c>
      <c r="H23" s="2">
        <f t="shared" si="31"/>
        <v>2806</v>
      </c>
      <c r="I23" s="46"/>
      <c r="J23" s="46"/>
      <c r="K23" s="46"/>
      <c r="L23" s="2">
        <f t="shared" si="1"/>
        <v>0</v>
      </c>
      <c r="M23" s="46">
        <f t="shared" si="2"/>
        <v>2634</v>
      </c>
      <c r="N23" s="46">
        <f t="shared" si="3"/>
        <v>172</v>
      </c>
      <c r="O23" s="46">
        <f t="shared" si="4"/>
        <v>0</v>
      </c>
      <c r="P23" s="2">
        <f t="shared" si="5"/>
        <v>2806</v>
      </c>
      <c r="Q23" s="46"/>
      <c r="R23" s="46"/>
      <c r="S23" s="46"/>
      <c r="T23" s="2">
        <f t="shared" si="6"/>
        <v>0</v>
      </c>
      <c r="U23" s="46">
        <f t="shared" si="7"/>
        <v>2634</v>
      </c>
      <c r="V23" s="46">
        <f t="shared" si="8"/>
        <v>172</v>
      </c>
      <c r="W23" s="46">
        <f t="shared" si="9"/>
        <v>0</v>
      </c>
      <c r="X23" s="2">
        <f t="shared" si="10"/>
        <v>2806</v>
      </c>
      <c r="Y23" s="46">
        <v>120</v>
      </c>
      <c r="Z23" s="46"/>
      <c r="AA23" s="46"/>
      <c r="AB23" s="2">
        <f t="shared" si="11"/>
        <v>120</v>
      </c>
      <c r="AC23" s="46">
        <f t="shared" si="12"/>
        <v>2754</v>
      </c>
      <c r="AD23" s="46">
        <f t="shared" si="13"/>
        <v>172</v>
      </c>
      <c r="AE23" s="46">
        <f t="shared" si="14"/>
        <v>0</v>
      </c>
      <c r="AF23" s="2">
        <f t="shared" si="15"/>
        <v>2926</v>
      </c>
      <c r="AG23" s="46"/>
      <c r="AH23" s="46"/>
      <c r="AI23" s="46"/>
      <c r="AJ23" s="2">
        <f t="shared" si="16"/>
        <v>0</v>
      </c>
      <c r="AK23" s="46">
        <f t="shared" si="17"/>
        <v>2754</v>
      </c>
      <c r="AL23" s="46">
        <f t="shared" si="18"/>
        <v>172</v>
      </c>
      <c r="AM23" s="46">
        <f t="shared" si="19"/>
        <v>0</v>
      </c>
      <c r="AN23" s="2">
        <f t="shared" si="20"/>
        <v>2926</v>
      </c>
      <c r="AO23" s="46"/>
      <c r="AP23" s="46">
        <v>-54</v>
      </c>
      <c r="AQ23" s="46"/>
      <c r="AR23" s="2">
        <f t="shared" si="21"/>
        <v>-54</v>
      </c>
      <c r="AS23" s="46">
        <f t="shared" si="22"/>
        <v>2754</v>
      </c>
      <c r="AT23" s="46">
        <f t="shared" si="23"/>
        <v>118</v>
      </c>
      <c r="AU23" s="46">
        <f t="shared" si="24"/>
        <v>0</v>
      </c>
      <c r="AV23" s="2">
        <f t="shared" si="25"/>
        <v>2872</v>
      </c>
      <c r="AW23" s="46">
        <v>47</v>
      </c>
      <c r="AX23" s="46">
        <v>131</v>
      </c>
      <c r="AY23" s="46"/>
      <c r="AZ23" s="2">
        <f t="shared" si="26"/>
        <v>178</v>
      </c>
      <c r="BA23" s="46">
        <f t="shared" si="27"/>
        <v>2801</v>
      </c>
      <c r="BB23" s="46">
        <f t="shared" si="28"/>
        <v>249</v>
      </c>
      <c r="BC23" s="46">
        <f t="shared" si="29"/>
        <v>0</v>
      </c>
      <c r="BD23" s="2">
        <f t="shared" si="30"/>
        <v>3050</v>
      </c>
    </row>
    <row r="24" spans="2:56" s="30" customFormat="1" ht="24.75" customHeight="1" x14ac:dyDescent="0.2">
      <c r="B24" s="52"/>
      <c r="C24" s="51">
        <v>3</v>
      </c>
      <c r="D24" s="11" t="s">
        <v>4</v>
      </c>
      <c r="E24" s="68">
        <v>762</v>
      </c>
      <c r="F24" s="68">
        <v>127</v>
      </c>
      <c r="G24" s="68">
        <v>0</v>
      </c>
      <c r="H24" s="2">
        <f t="shared" si="31"/>
        <v>889</v>
      </c>
      <c r="I24" s="68"/>
      <c r="J24" s="68"/>
      <c r="K24" s="68"/>
      <c r="L24" s="2">
        <f t="shared" si="1"/>
        <v>0</v>
      </c>
      <c r="M24" s="68">
        <f t="shared" si="2"/>
        <v>762</v>
      </c>
      <c r="N24" s="68">
        <f t="shared" si="3"/>
        <v>127</v>
      </c>
      <c r="O24" s="68">
        <f t="shared" si="4"/>
        <v>0</v>
      </c>
      <c r="P24" s="2">
        <f t="shared" si="5"/>
        <v>889</v>
      </c>
      <c r="Q24" s="68"/>
      <c r="R24" s="68"/>
      <c r="S24" s="68"/>
      <c r="T24" s="2">
        <f t="shared" si="6"/>
        <v>0</v>
      </c>
      <c r="U24" s="68">
        <f t="shared" si="7"/>
        <v>762</v>
      </c>
      <c r="V24" s="68">
        <f t="shared" si="8"/>
        <v>127</v>
      </c>
      <c r="W24" s="68">
        <f t="shared" si="9"/>
        <v>0</v>
      </c>
      <c r="X24" s="2">
        <f t="shared" si="10"/>
        <v>889</v>
      </c>
      <c r="Y24" s="68"/>
      <c r="Z24" s="68"/>
      <c r="AA24" s="68"/>
      <c r="AB24" s="2">
        <f t="shared" si="11"/>
        <v>0</v>
      </c>
      <c r="AC24" s="68">
        <f t="shared" si="12"/>
        <v>762</v>
      </c>
      <c r="AD24" s="68">
        <f t="shared" si="13"/>
        <v>127</v>
      </c>
      <c r="AE24" s="68">
        <f t="shared" si="14"/>
        <v>0</v>
      </c>
      <c r="AF24" s="2">
        <f t="shared" si="15"/>
        <v>889</v>
      </c>
      <c r="AG24" s="68"/>
      <c r="AH24" s="68"/>
      <c r="AI24" s="68"/>
      <c r="AJ24" s="2">
        <f t="shared" si="16"/>
        <v>0</v>
      </c>
      <c r="AK24" s="68">
        <f t="shared" si="17"/>
        <v>762</v>
      </c>
      <c r="AL24" s="68">
        <f t="shared" si="18"/>
        <v>127</v>
      </c>
      <c r="AM24" s="68">
        <f t="shared" si="19"/>
        <v>0</v>
      </c>
      <c r="AN24" s="2">
        <f t="shared" si="20"/>
        <v>889</v>
      </c>
      <c r="AO24" s="68"/>
      <c r="AP24" s="68"/>
      <c r="AQ24" s="68"/>
      <c r="AR24" s="2">
        <f t="shared" si="21"/>
        <v>0</v>
      </c>
      <c r="AS24" s="68">
        <f t="shared" si="22"/>
        <v>762</v>
      </c>
      <c r="AT24" s="68">
        <f t="shared" si="23"/>
        <v>127</v>
      </c>
      <c r="AU24" s="68">
        <f t="shared" si="24"/>
        <v>0</v>
      </c>
      <c r="AV24" s="2">
        <f t="shared" si="25"/>
        <v>889</v>
      </c>
      <c r="AW24" s="68">
        <f>-40-11</f>
        <v>-51</v>
      </c>
      <c r="AX24" s="68"/>
      <c r="AY24" s="68"/>
      <c r="AZ24" s="2">
        <f t="shared" si="26"/>
        <v>-51</v>
      </c>
      <c r="BA24" s="68">
        <f t="shared" si="27"/>
        <v>711</v>
      </c>
      <c r="BB24" s="68">
        <f t="shared" si="28"/>
        <v>127</v>
      </c>
      <c r="BC24" s="68">
        <f t="shared" si="29"/>
        <v>0</v>
      </c>
      <c r="BD24" s="2">
        <f t="shared" si="30"/>
        <v>838</v>
      </c>
    </row>
    <row r="25" spans="2:56" s="30" customFormat="1" ht="19.5" hidden="1" customHeight="1" outlineLevel="1" x14ac:dyDescent="0.2">
      <c r="B25" s="60"/>
      <c r="C25" s="59">
        <v>5</v>
      </c>
      <c r="D25" s="58" t="s">
        <v>0</v>
      </c>
      <c r="E25" s="67">
        <v>0</v>
      </c>
      <c r="F25" s="67">
        <v>0</v>
      </c>
      <c r="G25" s="67">
        <v>0</v>
      </c>
      <c r="H25" s="41">
        <f t="shared" si="31"/>
        <v>0</v>
      </c>
      <c r="I25" s="67"/>
      <c r="J25" s="67"/>
      <c r="K25" s="67"/>
      <c r="L25" s="41">
        <f t="shared" si="1"/>
        <v>0</v>
      </c>
      <c r="M25" s="67">
        <f t="shared" si="2"/>
        <v>0</v>
      </c>
      <c r="N25" s="67">
        <f t="shared" si="3"/>
        <v>0</v>
      </c>
      <c r="O25" s="67">
        <f t="shared" si="4"/>
        <v>0</v>
      </c>
      <c r="P25" s="41">
        <f t="shared" si="5"/>
        <v>0</v>
      </c>
      <c r="Q25" s="67"/>
      <c r="R25" s="67"/>
      <c r="S25" s="67"/>
      <c r="T25" s="41">
        <f t="shared" si="6"/>
        <v>0</v>
      </c>
      <c r="U25" s="67">
        <f t="shared" si="7"/>
        <v>0</v>
      </c>
      <c r="V25" s="67">
        <f t="shared" si="8"/>
        <v>0</v>
      </c>
      <c r="W25" s="67">
        <f t="shared" si="9"/>
        <v>0</v>
      </c>
      <c r="X25" s="41">
        <f t="shared" si="10"/>
        <v>0</v>
      </c>
      <c r="Y25" s="67"/>
      <c r="Z25" s="67"/>
      <c r="AA25" s="67"/>
      <c r="AB25" s="41">
        <f t="shared" si="11"/>
        <v>0</v>
      </c>
      <c r="AC25" s="67">
        <f t="shared" si="12"/>
        <v>0</v>
      </c>
      <c r="AD25" s="67">
        <f t="shared" si="13"/>
        <v>0</v>
      </c>
      <c r="AE25" s="67">
        <f t="shared" si="14"/>
        <v>0</v>
      </c>
      <c r="AF25" s="41">
        <f t="shared" si="15"/>
        <v>0</v>
      </c>
      <c r="AG25" s="67"/>
      <c r="AH25" s="67"/>
      <c r="AI25" s="67"/>
      <c r="AJ25" s="41">
        <f t="shared" si="16"/>
        <v>0</v>
      </c>
      <c r="AK25" s="67">
        <f t="shared" si="17"/>
        <v>0</v>
      </c>
      <c r="AL25" s="67">
        <f t="shared" si="18"/>
        <v>0</v>
      </c>
      <c r="AM25" s="67">
        <f t="shared" si="19"/>
        <v>0</v>
      </c>
      <c r="AN25" s="41">
        <f t="shared" si="20"/>
        <v>0</v>
      </c>
      <c r="AO25" s="67"/>
      <c r="AP25" s="67"/>
      <c r="AQ25" s="67"/>
      <c r="AR25" s="41">
        <f t="shared" si="21"/>
        <v>0</v>
      </c>
      <c r="AS25" s="67">
        <f t="shared" si="22"/>
        <v>0</v>
      </c>
      <c r="AT25" s="67">
        <f t="shared" si="23"/>
        <v>0</v>
      </c>
      <c r="AU25" s="67">
        <f t="shared" si="24"/>
        <v>0</v>
      </c>
      <c r="AV25" s="41">
        <f t="shared" si="25"/>
        <v>0</v>
      </c>
      <c r="AW25" s="67"/>
      <c r="AX25" s="67"/>
      <c r="AY25" s="67"/>
      <c r="AZ25" s="41">
        <f t="shared" si="26"/>
        <v>0</v>
      </c>
      <c r="BA25" s="67">
        <f t="shared" si="27"/>
        <v>0</v>
      </c>
      <c r="BB25" s="67">
        <f t="shared" si="28"/>
        <v>0</v>
      </c>
      <c r="BC25" s="67">
        <f t="shared" si="29"/>
        <v>0</v>
      </c>
      <c r="BD25" s="41">
        <f t="shared" si="30"/>
        <v>0</v>
      </c>
    </row>
    <row r="26" spans="2:56" ht="24.95" hidden="1" customHeight="1" outlineLevel="1" x14ac:dyDescent="0.2">
      <c r="B26" s="65"/>
      <c r="C26" s="104" t="s">
        <v>15</v>
      </c>
      <c r="D26" s="105"/>
      <c r="E26" s="64">
        <v>0</v>
      </c>
      <c r="F26" s="64">
        <v>0</v>
      </c>
      <c r="G26" s="64">
        <v>0</v>
      </c>
      <c r="H26" s="63">
        <f t="shared" si="31"/>
        <v>0</v>
      </c>
      <c r="I26" s="64"/>
      <c r="J26" s="64"/>
      <c r="K26" s="64"/>
      <c r="L26" s="63">
        <f t="shared" si="1"/>
        <v>0</v>
      </c>
      <c r="M26" s="64">
        <f t="shared" si="2"/>
        <v>0</v>
      </c>
      <c r="N26" s="64">
        <f t="shared" si="3"/>
        <v>0</v>
      </c>
      <c r="O26" s="64">
        <f t="shared" si="4"/>
        <v>0</v>
      </c>
      <c r="P26" s="63">
        <f t="shared" si="5"/>
        <v>0</v>
      </c>
      <c r="Q26" s="64"/>
      <c r="R26" s="64"/>
      <c r="S26" s="64"/>
      <c r="T26" s="63">
        <f t="shared" si="6"/>
        <v>0</v>
      </c>
      <c r="U26" s="64">
        <f t="shared" si="7"/>
        <v>0</v>
      </c>
      <c r="V26" s="64">
        <f t="shared" si="8"/>
        <v>0</v>
      </c>
      <c r="W26" s="64">
        <f t="shared" si="9"/>
        <v>0</v>
      </c>
      <c r="X26" s="63">
        <f t="shared" si="10"/>
        <v>0</v>
      </c>
      <c r="Y26" s="64"/>
      <c r="Z26" s="64"/>
      <c r="AA26" s="64"/>
      <c r="AB26" s="63">
        <f t="shared" si="11"/>
        <v>0</v>
      </c>
      <c r="AC26" s="64">
        <f t="shared" si="12"/>
        <v>0</v>
      </c>
      <c r="AD26" s="64">
        <f t="shared" si="13"/>
        <v>0</v>
      </c>
      <c r="AE26" s="64">
        <f t="shared" si="14"/>
        <v>0</v>
      </c>
      <c r="AF26" s="63">
        <f t="shared" si="15"/>
        <v>0</v>
      </c>
      <c r="AG26" s="64"/>
      <c r="AH26" s="64"/>
      <c r="AI26" s="64"/>
      <c r="AJ26" s="63">
        <f t="shared" si="16"/>
        <v>0</v>
      </c>
      <c r="AK26" s="64">
        <f t="shared" si="17"/>
        <v>0</v>
      </c>
      <c r="AL26" s="64">
        <f t="shared" si="18"/>
        <v>0</v>
      </c>
      <c r="AM26" s="64">
        <f t="shared" si="19"/>
        <v>0</v>
      </c>
      <c r="AN26" s="63">
        <f t="shared" si="20"/>
        <v>0</v>
      </c>
      <c r="AO26" s="64"/>
      <c r="AP26" s="64"/>
      <c r="AQ26" s="64"/>
      <c r="AR26" s="63">
        <f t="shared" si="21"/>
        <v>0</v>
      </c>
      <c r="AS26" s="64">
        <f t="shared" si="22"/>
        <v>0</v>
      </c>
      <c r="AT26" s="64">
        <f t="shared" si="23"/>
        <v>0</v>
      </c>
      <c r="AU26" s="64">
        <f t="shared" si="24"/>
        <v>0</v>
      </c>
      <c r="AV26" s="63">
        <f t="shared" si="25"/>
        <v>0</v>
      </c>
      <c r="AW26" s="64"/>
      <c r="AX26" s="64"/>
      <c r="AY26" s="64"/>
      <c r="AZ26" s="63">
        <f t="shared" si="26"/>
        <v>0</v>
      </c>
      <c r="BA26" s="64">
        <f t="shared" si="27"/>
        <v>0</v>
      </c>
      <c r="BB26" s="64">
        <f t="shared" si="28"/>
        <v>0</v>
      </c>
      <c r="BC26" s="64">
        <f t="shared" si="29"/>
        <v>0</v>
      </c>
      <c r="BD26" s="63">
        <f t="shared" si="30"/>
        <v>0</v>
      </c>
    </row>
    <row r="27" spans="2:56" s="30" customFormat="1" ht="17.100000000000001" hidden="1" customHeight="1" outlineLevel="1" x14ac:dyDescent="0.2">
      <c r="B27" s="38"/>
      <c r="C27" s="37">
        <v>4</v>
      </c>
      <c r="D27" s="62" t="s">
        <v>2</v>
      </c>
      <c r="E27" s="66">
        <v>0</v>
      </c>
      <c r="F27" s="66">
        <v>0</v>
      </c>
      <c r="G27" s="66">
        <v>0</v>
      </c>
      <c r="H27" s="20">
        <f t="shared" si="31"/>
        <v>0</v>
      </c>
      <c r="I27" s="66"/>
      <c r="J27" s="66"/>
      <c r="K27" s="66"/>
      <c r="L27" s="20">
        <f t="shared" si="1"/>
        <v>0</v>
      </c>
      <c r="M27" s="66">
        <f t="shared" si="2"/>
        <v>0</v>
      </c>
      <c r="N27" s="66">
        <f t="shared" si="3"/>
        <v>0</v>
      </c>
      <c r="O27" s="66">
        <f t="shared" si="4"/>
        <v>0</v>
      </c>
      <c r="P27" s="20">
        <f t="shared" si="5"/>
        <v>0</v>
      </c>
      <c r="Q27" s="66"/>
      <c r="R27" s="66"/>
      <c r="S27" s="66"/>
      <c r="T27" s="20">
        <f t="shared" si="6"/>
        <v>0</v>
      </c>
      <c r="U27" s="66">
        <f t="shared" si="7"/>
        <v>0</v>
      </c>
      <c r="V27" s="66">
        <f t="shared" si="8"/>
        <v>0</v>
      </c>
      <c r="W27" s="66">
        <f t="shared" si="9"/>
        <v>0</v>
      </c>
      <c r="X27" s="20">
        <f t="shared" si="10"/>
        <v>0</v>
      </c>
      <c r="Y27" s="66"/>
      <c r="Z27" s="66"/>
      <c r="AA27" s="66"/>
      <c r="AB27" s="20">
        <f t="shared" si="11"/>
        <v>0</v>
      </c>
      <c r="AC27" s="66">
        <f t="shared" si="12"/>
        <v>0</v>
      </c>
      <c r="AD27" s="66">
        <f t="shared" si="13"/>
        <v>0</v>
      </c>
      <c r="AE27" s="66">
        <f t="shared" si="14"/>
        <v>0</v>
      </c>
      <c r="AF27" s="20">
        <f t="shared" si="15"/>
        <v>0</v>
      </c>
      <c r="AG27" s="66"/>
      <c r="AH27" s="66"/>
      <c r="AI27" s="66"/>
      <c r="AJ27" s="20">
        <f t="shared" si="16"/>
        <v>0</v>
      </c>
      <c r="AK27" s="66">
        <f t="shared" si="17"/>
        <v>0</v>
      </c>
      <c r="AL27" s="66">
        <f t="shared" si="18"/>
        <v>0</v>
      </c>
      <c r="AM27" s="66">
        <f t="shared" si="19"/>
        <v>0</v>
      </c>
      <c r="AN27" s="20">
        <f t="shared" si="20"/>
        <v>0</v>
      </c>
      <c r="AO27" s="66"/>
      <c r="AP27" s="66"/>
      <c r="AQ27" s="66"/>
      <c r="AR27" s="20">
        <f t="shared" si="21"/>
        <v>0</v>
      </c>
      <c r="AS27" s="66">
        <f t="shared" si="22"/>
        <v>0</v>
      </c>
      <c r="AT27" s="66">
        <f t="shared" si="23"/>
        <v>0</v>
      </c>
      <c r="AU27" s="66">
        <f t="shared" si="24"/>
        <v>0</v>
      </c>
      <c r="AV27" s="20">
        <f t="shared" si="25"/>
        <v>0</v>
      </c>
      <c r="AW27" s="66"/>
      <c r="AX27" s="66"/>
      <c r="AY27" s="66"/>
      <c r="AZ27" s="20">
        <f t="shared" si="26"/>
        <v>0</v>
      </c>
      <c r="BA27" s="66">
        <f t="shared" si="27"/>
        <v>0</v>
      </c>
      <c r="BB27" s="66">
        <f t="shared" si="28"/>
        <v>0</v>
      </c>
      <c r="BC27" s="66">
        <f t="shared" si="29"/>
        <v>0</v>
      </c>
      <c r="BD27" s="20">
        <f t="shared" si="30"/>
        <v>0</v>
      </c>
    </row>
    <row r="28" spans="2:56" s="30" customFormat="1" ht="17.100000000000001" hidden="1" customHeight="1" outlineLevel="1" x14ac:dyDescent="0.2">
      <c r="B28" s="60"/>
      <c r="C28" s="59">
        <v>5</v>
      </c>
      <c r="D28" s="58" t="s">
        <v>0</v>
      </c>
      <c r="E28" s="66">
        <v>0</v>
      </c>
      <c r="F28" s="66">
        <v>0</v>
      </c>
      <c r="G28" s="66">
        <v>0</v>
      </c>
      <c r="H28" s="41">
        <f t="shared" si="31"/>
        <v>0</v>
      </c>
      <c r="I28" s="66"/>
      <c r="J28" s="66"/>
      <c r="K28" s="66"/>
      <c r="L28" s="41">
        <f t="shared" si="1"/>
        <v>0</v>
      </c>
      <c r="M28" s="66">
        <f t="shared" si="2"/>
        <v>0</v>
      </c>
      <c r="N28" s="66">
        <f t="shared" si="3"/>
        <v>0</v>
      </c>
      <c r="O28" s="66">
        <f t="shared" si="4"/>
        <v>0</v>
      </c>
      <c r="P28" s="41">
        <f t="shared" si="5"/>
        <v>0</v>
      </c>
      <c r="Q28" s="66"/>
      <c r="R28" s="66"/>
      <c r="S28" s="66"/>
      <c r="T28" s="41">
        <f t="shared" si="6"/>
        <v>0</v>
      </c>
      <c r="U28" s="66">
        <f t="shared" si="7"/>
        <v>0</v>
      </c>
      <c r="V28" s="66">
        <f t="shared" si="8"/>
        <v>0</v>
      </c>
      <c r="W28" s="66">
        <f t="shared" si="9"/>
        <v>0</v>
      </c>
      <c r="X28" s="41">
        <f t="shared" si="10"/>
        <v>0</v>
      </c>
      <c r="Y28" s="66"/>
      <c r="Z28" s="66"/>
      <c r="AA28" s="66"/>
      <c r="AB28" s="41">
        <f t="shared" si="11"/>
        <v>0</v>
      </c>
      <c r="AC28" s="66">
        <f t="shared" si="12"/>
        <v>0</v>
      </c>
      <c r="AD28" s="66">
        <f t="shared" si="13"/>
        <v>0</v>
      </c>
      <c r="AE28" s="66">
        <f t="shared" si="14"/>
        <v>0</v>
      </c>
      <c r="AF28" s="41">
        <f t="shared" si="15"/>
        <v>0</v>
      </c>
      <c r="AG28" s="66"/>
      <c r="AH28" s="66"/>
      <c r="AI28" s="66"/>
      <c r="AJ28" s="41">
        <f t="shared" si="16"/>
        <v>0</v>
      </c>
      <c r="AK28" s="66">
        <f t="shared" si="17"/>
        <v>0</v>
      </c>
      <c r="AL28" s="66">
        <f t="shared" si="18"/>
        <v>0</v>
      </c>
      <c r="AM28" s="66">
        <f t="shared" si="19"/>
        <v>0</v>
      </c>
      <c r="AN28" s="41">
        <f t="shared" si="20"/>
        <v>0</v>
      </c>
      <c r="AO28" s="66"/>
      <c r="AP28" s="66"/>
      <c r="AQ28" s="66"/>
      <c r="AR28" s="41">
        <f t="shared" si="21"/>
        <v>0</v>
      </c>
      <c r="AS28" s="66">
        <f t="shared" si="22"/>
        <v>0</v>
      </c>
      <c r="AT28" s="66">
        <f t="shared" si="23"/>
        <v>0</v>
      </c>
      <c r="AU28" s="66">
        <f t="shared" si="24"/>
        <v>0</v>
      </c>
      <c r="AV28" s="41">
        <f t="shared" si="25"/>
        <v>0</v>
      </c>
      <c r="AW28" s="66"/>
      <c r="AX28" s="66"/>
      <c r="AY28" s="66"/>
      <c r="AZ28" s="41">
        <f t="shared" si="26"/>
        <v>0</v>
      </c>
      <c r="BA28" s="66">
        <f t="shared" si="27"/>
        <v>0</v>
      </c>
      <c r="BB28" s="66">
        <f t="shared" si="28"/>
        <v>0</v>
      </c>
      <c r="BC28" s="66">
        <f t="shared" si="29"/>
        <v>0</v>
      </c>
      <c r="BD28" s="41">
        <f t="shared" si="30"/>
        <v>0</v>
      </c>
    </row>
    <row r="29" spans="2:56" ht="30" customHeight="1" collapsed="1" x14ac:dyDescent="0.2">
      <c r="B29" s="65">
        <v>4</v>
      </c>
      <c r="C29" s="104" t="s">
        <v>14</v>
      </c>
      <c r="D29" s="105"/>
      <c r="E29" s="64">
        <f>SUM(E30:E32,E34)</f>
        <v>1061621</v>
      </c>
      <c r="F29" s="64">
        <f>SUM(F30:F32,F34)</f>
        <v>65044</v>
      </c>
      <c r="G29" s="64">
        <f>SUM(G30:G32,G34)</f>
        <v>0</v>
      </c>
      <c r="H29" s="63">
        <f t="shared" si="31"/>
        <v>1126665</v>
      </c>
      <c r="I29" s="64">
        <f>SUM(I30:I32,I34)</f>
        <v>-70</v>
      </c>
      <c r="J29" s="64">
        <f>SUM(J30:J32,J34)</f>
        <v>-4</v>
      </c>
      <c r="K29" s="64">
        <f>SUM(K30:K32,K34)</f>
        <v>0</v>
      </c>
      <c r="L29" s="63">
        <f t="shared" si="1"/>
        <v>-74</v>
      </c>
      <c r="M29" s="64">
        <f t="shared" si="2"/>
        <v>1061551</v>
      </c>
      <c r="N29" s="64">
        <f t="shared" si="3"/>
        <v>65040</v>
      </c>
      <c r="O29" s="64">
        <f t="shared" si="4"/>
        <v>0</v>
      </c>
      <c r="P29" s="63">
        <f t="shared" si="5"/>
        <v>1126591</v>
      </c>
      <c r="Q29" s="64">
        <f>SUM(Q30:Q32,Q34)</f>
        <v>-50</v>
      </c>
      <c r="R29" s="64">
        <f>SUM(R30:R32,R34)</f>
        <v>0</v>
      </c>
      <c r="S29" s="64">
        <f>SUM(S30:S32,S34)</f>
        <v>0</v>
      </c>
      <c r="T29" s="63">
        <f t="shared" si="6"/>
        <v>-50</v>
      </c>
      <c r="U29" s="64">
        <f t="shared" si="7"/>
        <v>1061501</v>
      </c>
      <c r="V29" s="64">
        <f t="shared" si="8"/>
        <v>65040</v>
      </c>
      <c r="W29" s="64">
        <f t="shared" si="9"/>
        <v>0</v>
      </c>
      <c r="X29" s="63">
        <f t="shared" si="10"/>
        <v>1126541</v>
      </c>
      <c r="Y29" s="64">
        <f>SUM(Y30:Y32,Y34)</f>
        <v>-16788</v>
      </c>
      <c r="Z29" s="64">
        <f>SUM(Z30:Z32,Z34)</f>
        <v>0</v>
      </c>
      <c r="AA29" s="64">
        <f>SUM(AA30:AA32,AA34)</f>
        <v>0</v>
      </c>
      <c r="AB29" s="63">
        <f t="shared" si="11"/>
        <v>-16788</v>
      </c>
      <c r="AC29" s="64">
        <f t="shared" si="12"/>
        <v>1044713</v>
      </c>
      <c r="AD29" s="64">
        <f t="shared" si="13"/>
        <v>65040</v>
      </c>
      <c r="AE29" s="64">
        <f t="shared" si="14"/>
        <v>0</v>
      </c>
      <c r="AF29" s="63">
        <f t="shared" si="15"/>
        <v>1109753</v>
      </c>
      <c r="AG29" s="64">
        <f>SUM(AG30:AG32,AG34)</f>
        <v>-7421</v>
      </c>
      <c r="AH29" s="64">
        <f>SUM(AH30:AH32,AH34)</f>
        <v>7259</v>
      </c>
      <c r="AI29" s="64">
        <f>SUM(AI30:AI32,AI34)</f>
        <v>0</v>
      </c>
      <c r="AJ29" s="63">
        <f t="shared" si="16"/>
        <v>-162</v>
      </c>
      <c r="AK29" s="64">
        <f t="shared" si="17"/>
        <v>1037292</v>
      </c>
      <c r="AL29" s="64">
        <f t="shared" si="18"/>
        <v>72299</v>
      </c>
      <c r="AM29" s="64">
        <f t="shared" si="19"/>
        <v>0</v>
      </c>
      <c r="AN29" s="63">
        <f t="shared" si="20"/>
        <v>1109591</v>
      </c>
      <c r="AO29" s="64">
        <f>SUM(AO30:AO32,AO34)</f>
        <v>3</v>
      </c>
      <c r="AP29" s="64">
        <f>SUM(AP30:AP32,AP34)</f>
        <v>-3</v>
      </c>
      <c r="AQ29" s="64">
        <f>SUM(AQ30:AQ32,AQ34)</f>
        <v>0</v>
      </c>
      <c r="AR29" s="63">
        <f t="shared" si="21"/>
        <v>0</v>
      </c>
      <c r="AS29" s="64">
        <f t="shared" si="22"/>
        <v>1037295</v>
      </c>
      <c r="AT29" s="64">
        <f t="shared" si="23"/>
        <v>72296</v>
      </c>
      <c r="AU29" s="64">
        <f t="shared" si="24"/>
        <v>0</v>
      </c>
      <c r="AV29" s="63">
        <f t="shared" si="25"/>
        <v>1109591</v>
      </c>
      <c r="AW29" s="64">
        <f>SUM(AW30:AW32,AW34)</f>
        <v>-48229</v>
      </c>
      <c r="AX29" s="64">
        <f>SUM(AX30:AX32,AX34)</f>
        <v>40998</v>
      </c>
      <c r="AY29" s="64">
        <f>SUM(AY30:AY32,AY34)</f>
        <v>0</v>
      </c>
      <c r="AZ29" s="63">
        <f t="shared" si="26"/>
        <v>-7231</v>
      </c>
      <c r="BA29" s="64">
        <f t="shared" si="27"/>
        <v>989066</v>
      </c>
      <c r="BB29" s="64">
        <f t="shared" si="28"/>
        <v>113294</v>
      </c>
      <c r="BC29" s="64">
        <f t="shared" si="29"/>
        <v>0</v>
      </c>
      <c r="BD29" s="63">
        <f t="shared" si="30"/>
        <v>1102360</v>
      </c>
    </row>
    <row r="30" spans="2:56" s="30" customFormat="1" ht="23.25" customHeight="1" x14ac:dyDescent="0.2">
      <c r="B30" s="38"/>
      <c r="C30" s="37">
        <v>1</v>
      </c>
      <c r="D30" s="62" t="s">
        <v>8</v>
      </c>
      <c r="E30" s="46">
        <v>681669</v>
      </c>
      <c r="F30" s="46">
        <v>52828</v>
      </c>
      <c r="G30" s="46">
        <v>0</v>
      </c>
      <c r="H30" s="20">
        <f t="shared" si="31"/>
        <v>734497</v>
      </c>
      <c r="I30" s="46">
        <f>-50-20</f>
        <v>-70</v>
      </c>
      <c r="J30" s="46">
        <v>-4</v>
      </c>
      <c r="K30" s="46"/>
      <c r="L30" s="20">
        <f t="shared" si="1"/>
        <v>-74</v>
      </c>
      <c r="M30" s="46">
        <f t="shared" si="2"/>
        <v>681599</v>
      </c>
      <c r="N30" s="46">
        <f t="shared" si="3"/>
        <v>52824</v>
      </c>
      <c r="O30" s="46">
        <f t="shared" si="4"/>
        <v>0</v>
      </c>
      <c r="P30" s="20">
        <f t="shared" si="5"/>
        <v>734423</v>
      </c>
      <c r="Q30" s="46">
        <v>-50</v>
      </c>
      <c r="R30" s="46"/>
      <c r="S30" s="46"/>
      <c r="T30" s="20">
        <f t="shared" si="6"/>
        <v>-50</v>
      </c>
      <c r="U30" s="46">
        <f t="shared" si="7"/>
        <v>681549</v>
      </c>
      <c r="V30" s="46">
        <f t="shared" si="8"/>
        <v>52824</v>
      </c>
      <c r="W30" s="46">
        <f t="shared" si="9"/>
        <v>0</v>
      </c>
      <c r="X30" s="20">
        <f t="shared" si="10"/>
        <v>734373</v>
      </c>
      <c r="Y30" s="46">
        <f>-86+86-1-50-5842-50-1040-4040-180</f>
        <v>-11203</v>
      </c>
      <c r="Z30" s="46"/>
      <c r="AA30" s="46"/>
      <c r="AB30" s="20">
        <f t="shared" si="11"/>
        <v>-11203</v>
      </c>
      <c r="AC30" s="46">
        <f t="shared" si="12"/>
        <v>670346</v>
      </c>
      <c r="AD30" s="46">
        <f t="shared" si="13"/>
        <v>52824</v>
      </c>
      <c r="AE30" s="46">
        <f t="shared" si="14"/>
        <v>0</v>
      </c>
      <c r="AF30" s="20">
        <f t="shared" si="15"/>
        <v>723170</v>
      </c>
      <c r="AG30" s="46">
        <f>-52-40-7259-7-65</f>
        <v>-7423</v>
      </c>
      <c r="AH30" s="46">
        <v>7259</v>
      </c>
      <c r="AI30" s="46"/>
      <c r="AJ30" s="20">
        <f t="shared" si="16"/>
        <v>-164</v>
      </c>
      <c r="AK30" s="46">
        <f t="shared" si="17"/>
        <v>662923</v>
      </c>
      <c r="AL30" s="46">
        <f t="shared" si="18"/>
        <v>60083</v>
      </c>
      <c r="AM30" s="46">
        <f t="shared" si="19"/>
        <v>0</v>
      </c>
      <c r="AN30" s="20">
        <f t="shared" si="20"/>
        <v>723006</v>
      </c>
      <c r="AO30" s="46">
        <f>-2+602+3-1-326</f>
        <v>276</v>
      </c>
      <c r="AP30" s="46"/>
      <c r="AQ30" s="46"/>
      <c r="AR30" s="20">
        <f t="shared" si="21"/>
        <v>276</v>
      </c>
      <c r="AS30" s="46">
        <f t="shared" si="22"/>
        <v>663199</v>
      </c>
      <c r="AT30" s="46">
        <f t="shared" si="23"/>
        <v>60083</v>
      </c>
      <c r="AU30" s="46">
        <f t="shared" si="24"/>
        <v>0</v>
      </c>
      <c r="AV30" s="20">
        <f t="shared" si="25"/>
        <v>723282</v>
      </c>
      <c r="AW30" s="46">
        <f>148-1-44488+213-24-1010-181</f>
        <v>-45343</v>
      </c>
      <c r="AX30" s="46">
        <f>38838+4</f>
        <v>38842</v>
      </c>
      <c r="AY30" s="46"/>
      <c r="AZ30" s="20">
        <f t="shared" si="26"/>
        <v>-6501</v>
      </c>
      <c r="BA30" s="46">
        <f t="shared" si="27"/>
        <v>617856</v>
      </c>
      <c r="BB30" s="46">
        <f t="shared" si="28"/>
        <v>98925</v>
      </c>
      <c r="BC30" s="46">
        <f t="shared" si="29"/>
        <v>0</v>
      </c>
      <c r="BD30" s="20">
        <f t="shared" si="30"/>
        <v>716781</v>
      </c>
    </row>
    <row r="31" spans="2:56" s="30" customFormat="1" ht="30" x14ac:dyDescent="0.2">
      <c r="B31" s="52"/>
      <c r="C31" s="51">
        <v>2</v>
      </c>
      <c r="D31" s="11" t="s">
        <v>6</v>
      </c>
      <c r="E31" s="46">
        <v>105421</v>
      </c>
      <c r="F31" s="46">
        <v>6868</v>
      </c>
      <c r="G31" s="46">
        <v>0</v>
      </c>
      <c r="H31" s="2">
        <f t="shared" si="31"/>
        <v>112289</v>
      </c>
      <c r="I31" s="46"/>
      <c r="J31" s="46"/>
      <c r="K31" s="46"/>
      <c r="L31" s="2">
        <f t="shared" si="1"/>
        <v>0</v>
      </c>
      <c r="M31" s="46">
        <f t="shared" si="2"/>
        <v>105421</v>
      </c>
      <c r="N31" s="46">
        <f t="shared" si="3"/>
        <v>6868</v>
      </c>
      <c r="O31" s="46">
        <f t="shared" si="4"/>
        <v>0</v>
      </c>
      <c r="P31" s="2">
        <f t="shared" si="5"/>
        <v>112289</v>
      </c>
      <c r="Q31" s="46"/>
      <c r="R31" s="46"/>
      <c r="S31" s="46"/>
      <c r="T31" s="2">
        <f t="shared" si="6"/>
        <v>0</v>
      </c>
      <c r="U31" s="46">
        <f t="shared" si="7"/>
        <v>105421</v>
      </c>
      <c r="V31" s="46">
        <f t="shared" si="8"/>
        <v>6868</v>
      </c>
      <c r="W31" s="46">
        <f t="shared" si="9"/>
        <v>0</v>
      </c>
      <c r="X31" s="2">
        <f t="shared" si="10"/>
        <v>112289</v>
      </c>
      <c r="Y31" s="46">
        <v>-576</v>
      </c>
      <c r="Z31" s="46"/>
      <c r="AA31" s="46"/>
      <c r="AB31" s="2">
        <f t="shared" si="11"/>
        <v>-576</v>
      </c>
      <c r="AC31" s="46">
        <f t="shared" si="12"/>
        <v>104845</v>
      </c>
      <c r="AD31" s="46">
        <f t="shared" si="13"/>
        <v>6868</v>
      </c>
      <c r="AE31" s="46">
        <f t="shared" si="14"/>
        <v>0</v>
      </c>
      <c r="AF31" s="2">
        <f t="shared" si="15"/>
        <v>111713</v>
      </c>
      <c r="AG31" s="46"/>
      <c r="AH31" s="46"/>
      <c r="AI31" s="46"/>
      <c r="AJ31" s="2">
        <f t="shared" si="16"/>
        <v>0</v>
      </c>
      <c r="AK31" s="46">
        <f t="shared" si="17"/>
        <v>104845</v>
      </c>
      <c r="AL31" s="46">
        <f t="shared" si="18"/>
        <v>6868</v>
      </c>
      <c r="AM31" s="46">
        <f t="shared" si="19"/>
        <v>0</v>
      </c>
      <c r="AN31" s="2">
        <f t="shared" si="20"/>
        <v>111713</v>
      </c>
      <c r="AO31" s="46">
        <v>326</v>
      </c>
      <c r="AP31" s="46">
        <v>-3</v>
      </c>
      <c r="AQ31" s="46"/>
      <c r="AR31" s="2">
        <f t="shared" si="21"/>
        <v>323</v>
      </c>
      <c r="AS31" s="46">
        <f t="shared" si="22"/>
        <v>105171</v>
      </c>
      <c r="AT31" s="46">
        <f t="shared" si="23"/>
        <v>6865</v>
      </c>
      <c r="AU31" s="46">
        <f t="shared" si="24"/>
        <v>0</v>
      </c>
      <c r="AV31" s="2">
        <f t="shared" si="25"/>
        <v>112036</v>
      </c>
      <c r="AW31" s="46">
        <v>-1353</v>
      </c>
      <c r="AX31" s="46">
        <v>936</v>
      </c>
      <c r="AY31" s="46"/>
      <c r="AZ31" s="2">
        <f t="shared" si="26"/>
        <v>-417</v>
      </c>
      <c r="BA31" s="46">
        <f t="shared" si="27"/>
        <v>103818</v>
      </c>
      <c r="BB31" s="46">
        <f t="shared" si="28"/>
        <v>7801</v>
      </c>
      <c r="BC31" s="46">
        <f t="shared" si="29"/>
        <v>0</v>
      </c>
      <c r="BD31" s="2">
        <f t="shared" si="30"/>
        <v>111619</v>
      </c>
    </row>
    <row r="32" spans="2:56" s="30" customFormat="1" ht="24.75" customHeight="1" x14ac:dyDescent="0.2">
      <c r="B32" s="52"/>
      <c r="C32" s="51">
        <v>3</v>
      </c>
      <c r="D32" s="11" t="s">
        <v>4</v>
      </c>
      <c r="E32" s="46">
        <v>274531</v>
      </c>
      <c r="F32" s="46">
        <v>5348</v>
      </c>
      <c r="G32" s="46">
        <v>0</v>
      </c>
      <c r="H32" s="2">
        <f t="shared" si="31"/>
        <v>279879</v>
      </c>
      <c r="I32" s="46"/>
      <c r="J32" s="46"/>
      <c r="K32" s="46"/>
      <c r="L32" s="2">
        <f t="shared" si="1"/>
        <v>0</v>
      </c>
      <c r="M32" s="46">
        <f t="shared" si="2"/>
        <v>274531</v>
      </c>
      <c r="N32" s="46">
        <f t="shared" si="3"/>
        <v>5348</v>
      </c>
      <c r="O32" s="46">
        <f t="shared" si="4"/>
        <v>0</v>
      </c>
      <c r="P32" s="2">
        <f t="shared" si="5"/>
        <v>279879</v>
      </c>
      <c r="Q32" s="46"/>
      <c r="R32" s="46"/>
      <c r="S32" s="46"/>
      <c r="T32" s="2">
        <f t="shared" si="6"/>
        <v>0</v>
      </c>
      <c r="U32" s="46">
        <f t="shared" si="7"/>
        <v>274531</v>
      </c>
      <c r="V32" s="46">
        <f t="shared" si="8"/>
        <v>5348</v>
      </c>
      <c r="W32" s="46">
        <f t="shared" si="9"/>
        <v>0</v>
      </c>
      <c r="X32" s="2">
        <f t="shared" si="10"/>
        <v>279879</v>
      </c>
      <c r="Y32" s="46">
        <f>1-1000-2000-810-1200</f>
        <v>-5009</v>
      </c>
      <c r="Z32" s="46"/>
      <c r="AA32" s="46"/>
      <c r="AB32" s="2">
        <f t="shared" si="11"/>
        <v>-5009</v>
      </c>
      <c r="AC32" s="46">
        <f t="shared" si="12"/>
        <v>269522</v>
      </c>
      <c r="AD32" s="46">
        <f t="shared" si="13"/>
        <v>5348</v>
      </c>
      <c r="AE32" s="46">
        <f t="shared" si="14"/>
        <v>0</v>
      </c>
      <c r="AF32" s="2">
        <f t="shared" si="15"/>
        <v>274870</v>
      </c>
      <c r="AG32" s="46">
        <f>7-4-1</f>
        <v>2</v>
      </c>
      <c r="AH32" s="46"/>
      <c r="AI32" s="46"/>
      <c r="AJ32" s="2">
        <f t="shared" si="16"/>
        <v>2</v>
      </c>
      <c r="AK32" s="46">
        <f t="shared" si="17"/>
        <v>269524</v>
      </c>
      <c r="AL32" s="46">
        <f t="shared" si="18"/>
        <v>5348</v>
      </c>
      <c r="AM32" s="46">
        <f t="shared" si="19"/>
        <v>0</v>
      </c>
      <c r="AN32" s="2">
        <f t="shared" si="20"/>
        <v>274872</v>
      </c>
      <c r="AO32" s="46">
        <f>2-602+1</f>
        <v>-599</v>
      </c>
      <c r="AP32" s="46"/>
      <c r="AQ32" s="46"/>
      <c r="AR32" s="2">
        <f t="shared" si="21"/>
        <v>-599</v>
      </c>
      <c r="AS32" s="46">
        <f t="shared" si="22"/>
        <v>268925</v>
      </c>
      <c r="AT32" s="46">
        <f t="shared" si="23"/>
        <v>5348</v>
      </c>
      <c r="AU32" s="46">
        <f t="shared" si="24"/>
        <v>0</v>
      </c>
      <c r="AV32" s="2">
        <f t="shared" si="25"/>
        <v>274273</v>
      </c>
      <c r="AW32" s="46">
        <f>-148+1+40+11-32+20-452-756-4-213</f>
        <v>-1533</v>
      </c>
      <c r="AX32" s="46">
        <f>12+452+756</f>
        <v>1220</v>
      </c>
      <c r="AY32" s="46"/>
      <c r="AZ32" s="2">
        <f t="shared" si="26"/>
        <v>-313</v>
      </c>
      <c r="BA32" s="46">
        <f t="shared" si="27"/>
        <v>267392</v>
      </c>
      <c r="BB32" s="46">
        <f t="shared" si="28"/>
        <v>6568</v>
      </c>
      <c r="BC32" s="46">
        <f t="shared" si="29"/>
        <v>0</v>
      </c>
      <c r="BD32" s="2">
        <f t="shared" si="30"/>
        <v>273960</v>
      </c>
    </row>
    <row r="33" spans="1:56" s="14" customFormat="1" ht="17.100000000000001" hidden="1" customHeight="1" outlineLevel="1" x14ac:dyDescent="0.2">
      <c r="B33" s="61"/>
      <c r="C33" s="18"/>
      <c r="D33" s="17" t="s">
        <v>10</v>
      </c>
      <c r="E33" s="46">
        <v>0</v>
      </c>
      <c r="F33" s="46">
        <v>0</v>
      </c>
      <c r="G33" s="46">
        <v>0</v>
      </c>
      <c r="H33" s="16">
        <f t="shared" si="31"/>
        <v>0</v>
      </c>
      <c r="I33" s="46"/>
      <c r="J33" s="46"/>
      <c r="K33" s="46"/>
      <c r="L33" s="16">
        <f t="shared" si="1"/>
        <v>0</v>
      </c>
      <c r="M33" s="46">
        <f t="shared" si="2"/>
        <v>0</v>
      </c>
      <c r="N33" s="46">
        <f t="shared" si="3"/>
        <v>0</v>
      </c>
      <c r="O33" s="46">
        <f t="shared" si="4"/>
        <v>0</v>
      </c>
      <c r="P33" s="16">
        <f t="shared" si="5"/>
        <v>0</v>
      </c>
      <c r="Q33" s="46"/>
      <c r="R33" s="46"/>
      <c r="S33" s="46"/>
      <c r="T33" s="16">
        <f t="shared" si="6"/>
        <v>0</v>
      </c>
      <c r="U33" s="46">
        <f t="shared" si="7"/>
        <v>0</v>
      </c>
      <c r="V33" s="46">
        <f t="shared" si="8"/>
        <v>0</v>
      </c>
      <c r="W33" s="46">
        <f t="shared" si="9"/>
        <v>0</v>
      </c>
      <c r="X33" s="16">
        <f t="shared" si="10"/>
        <v>0</v>
      </c>
      <c r="Y33" s="46"/>
      <c r="Z33" s="46"/>
      <c r="AA33" s="46"/>
      <c r="AB33" s="16">
        <f t="shared" si="11"/>
        <v>0</v>
      </c>
      <c r="AC33" s="46">
        <f t="shared" si="12"/>
        <v>0</v>
      </c>
      <c r="AD33" s="46">
        <f t="shared" si="13"/>
        <v>0</v>
      </c>
      <c r="AE33" s="46">
        <f t="shared" si="14"/>
        <v>0</v>
      </c>
      <c r="AF33" s="16">
        <f t="shared" si="15"/>
        <v>0</v>
      </c>
      <c r="AG33" s="46"/>
      <c r="AH33" s="46"/>
      <c r="AI33" s="46"/>
      <c r="AJ33" s="16">
        <f t="shared" si="16"/>
        <v>0</v>
      </c>
      <c r="AK33" s="46">
        <f t="shared" si="17"/>
        <v>0</v>
      </c>
      <c r="AL33" s="46">
        <f t="shared" si="18"/>
        <v>0</v>
      </c>
      <c r="AM33" s="46">
        <f t="shared" si="19"/>
        <v>0</v>
      </c>
      <c r="AN33" s="16">
        <f t="shared" si="20"/>
        <v>0</v>
      </c>
      <c r="AO33" s="46"/>
      <c r="AP33" s="46"/>
      <c r="AQ33" s="46"/>
      <c r="AR33" s="16">
        <f t="shared" si="21"/>
        <v>0</v>
      </c>
      <c r="AS33" s="46">
        <f t="shared" si="22"/>
        <v>0</v>
      </c>
      <c r="AT33" s="46">
        <f t="shared" si="23"/>
        <v>0</v>
      </c>
      <c r="AU33" s="46">
        <f t="shared" si="24"/>
        <v>0</v>
      </c>
      <c r="AV33" s="16">
        <f t="shared" si="25"/>
        <v>0</v>
      </c>
      <c r="AW33" s="46"/>
      <c r="AX33" s="46"/>
      <c r="AY33" s="46"/>
      <c r="AZ33" s="16">
        <f t="shared" si="26"/>
        <v>0</v>
      </c>
      <c r="BA33" s="46">
        <f t="shared" si="27"/>
        <v>0</v>
      </c>
      <c r="BB33" s="46">
        <f t="shared" si="28"/>
        <v>0</v>
      </c>
      <c r="BC33" s="46">
        <f t="shared" si="29"/>
        <v>0</v>
      </c>
      <c r="BD33" s="16">
        <f t="shared" si="30"/>
        <v>0</v>
      </c>
    </row>
    <row r="34" spans="1:56" s="30" customFormat="1" ht="23.25" hidden="1" customHeight="1" outlineLevel="1" collapsed="1" x14ac:dyDescent="0.2">
      <c r="B34" s="60"/>
      <c r="C34" s="59">
        <v>5</v>
      </c>
      <c r="D34" s="58" t="s">
        <v>0</v>
      </c>
      <c r="E34" s="42">
        <v>0</v>
      </c>
      <c r="F34" s="42">
        <v>0</v>
      </c>
      <c r="G34" s="42">
        <v>0</v>
      </c>
      <c r="H34" s="41">
        <f t="shared" si="31"/>
        <v>0</v>
      </c>
      <c r="I34" s="42"/>
      <c r="J34" s="42"/>
      <c r="K34" s="42"/>
      <c r="L34" s="41">
        <f t="shared" si="1"/>
        <v>0</v>
      </c>
      <c r="M34" s="42">
        <f t="shared" si="2"/>
        <v>0</v>
      </c>
      <c r="N34" s="42">
        <f t="shared" si="3"/>
        <v>0</v>
      </c>
      <c r="O34" s="42">
        <f t="shared" si="4"/>
        <v>0</v>
      </c>
      <c r="P34" s="41">
        <f t="shared" si="5"/>
        <v>0</v>
      </c>
      <c r="Q34" s="42"/>
      <c r="R34" s="42"/>
      <c r="S34" s="42"/>
      <c r="T34" s="41">
        <f t="shared" si="6"/>
        <v>0</v>
      </c>
      <c r="U34" s="42">
        <f t="shared" si="7"/>
        <v>0</v>
      </c>
      <c r="V34" s="42">
        <f t="shared" si="8"/>
        <v>0</v>
      </c>
      <c r="W34" s="42">
        <f t="shared" si="9"/>
        <v>0</v>
      </c>
      <c r="X34" s="41">
        <f t="shared" si="10"/>
        <v>0</v>
      </c>
      <c r="Y34" s="42"/>
      <c r="Z34" s="42"/>
      <c r="AA34" s="42"/>
      <c r="AB34" s="41">
        <f t="shared" si="11"/>
        <v>0</v>
      </c>
      <c r="AC34" s="42">
        <f t="shared" si="12"/>
        <v>0</v>
      </c>
      <c r="AD34" s="42">
        <f t="shared" si="13"/>
        <v>0</v>
      </c>
      <c r="AE34" s="42">
        <f t="shared" si="14"/>
        <v>0</v>
      </c>
      <c r="AF34" s="41">
        <f t="shared" si="15"/>
        <v>0</v>
      </c>
      <c r="AG34" s="42"/>
      <c r="AH34" s="42"/>
      <c r="AI34" s="42"/>
      <c r="AJ34" s="41">
        <f t="shared" si="16"/>
        <v>0</v>
      </c>
      <c r="AK34" s="42">
        <f t="shared" si="17"/>
        <v>0</v>
      </c>
      <c r="AL34" s="42">
        <f t="shared" si="18"/>
        <v>0</v>
      </c>
      <c r="AM34" s="42">
        <f t="shared" si="19"/>
        <v>0</v>
      </c>
      <c r="AN34" s="41">
        <f t="shared" si="20"/>
        <v>0</v>
      </c>
      <c r="AO34" s="42"/>
      <c r="AP34" s="42"/>
      <c r="AQ34" s="42"/>
      <c r="AR34" s="41">
        <f t="shared" si="21"/>
        <v>0</v>
      </c>
      <c r="AS34" s="42">
        <f t="shared" si="22"/>
        <v>0</v>
      </c>
      <c r="AT34" s="42">
        <f t="shared" si="23"/>
        <v>0</v>
      </c>
      <c r="AU34" s="42">
        <f t="shared" si="24"/>
        <v>0</v>
      </c>
      <c r="AV34" s="41">
        <f t="shared" si="25"/>
        <v>0</v>
      </c>
      <c r="AW34" s="42"/>
      <c r="AX34" s="42"/>
      <c r="AY34" s="42"/>
      <c r="AZ34" s="41">
        <f t="shared" si="26"/>
        <v>0</v>
      </c>
      <c r="BA34" s="42">
        <f t="shared" si="27"/>
        <v>0</v>
      </c>
      <c r="BB34" s="42">
        <f t="shared" si="28"/>
        <v>0</v>
      </c>
      <c r="BC34" s="42">
        <f t="shared" si="29"/>
        <v>0</v>
      </c>
      <c r="BD34" s="41">
        <f t="shared" si="30"/>
        <v>0</v>
      </c>
    </row>
    <row r="35" spans="1:56" ht="30" customHeight="1" collapsed="1" x14ac:dyDescent="0.2">
      <c r="B35" s="65">
        <v>5</v>
      </c>
      <c r="C35" s="104" t="s">
        <v>13</v>
      </c>
      <c r="D35" s="105"/>
      <c r="E35" s="64">
        <f>SUM(E36:E38)</f>
        <v>9451</v>
      </c>
      <c r="F35" s="64">
        <f>SUM(F36:F38)</f>
        <v>0</v>
      </c>
      <c r="G35" s="64">
        <f>SUM(G36:G38)</f>
        <v>0</v>
      </c>
      <c r="H35" s="63">
        <f t="shared" si="31"/>
        <v>9451</v>
      </c>
      <c r="I35" s="64">
        <f>SUM(I36:I38)</f>
        <v>46745</v>
      </c>
      <c r="J35" s="64">
        <f>SUM(J36:J38)</f>
        <v>0</v>
      </c>
      <c r="K35" s="64">
        <f>SUM(K36:K38)</f>
        <v>0</v>
      </c>
      <c r="L35" s="63">
        <f t="shared" si="1"/>
        <v>46745</v>
      </c>
      <c r="M35" s="64">
        <f t="shared" si="2"/>
        <v>56196</v>
      </c>
      <c r="N35" s="64">
        <f t="shared" si="3"/>
        <v>0</v>
      </c>
      <c r="O35" s="64">
        <f t="shared" si="4"/>
        <v>0</v>
      </c>
      <c r="P35" s="63">
        <f t="shared" si="5"/>
        <v>56196</v>
      </c>
      <c r="Q35" s="64">
        <f>SUM(Q36:Q38)</f>
        <v>0</v>
      </c>
      <c r="R35" s="64">
        <f>SUM(R36:R38)</f>
        <v>0</v>
      </c>
      <c r="S35" s="64">
        <f>SUM(S36:S38)</f>
        <v>0</v>
      </c>
      <c r="T35" s="63">
        <f t="shared" si="6"/>
        <v>0</v>
      </c>
      <c r="U35" s="64">
        <f t="shared" si="7"/>
        <v>56196</v>
      </c>
      <c r="V35" s="64">
        <f t="shared" si="8"/>
        <v>0</v>
      </c>
      <c r="W35" s="64">
        <f t="shared" si="9"/>
        <v>0</v>
      </c>
      <c r="X35" s="63">
        <f t="shared" si="10"/>
        <v>56196</v>
      </c>
      <c r="Y35" s="64">
        <f>SUM(Y36:Y38)</f>
        <v>-63</v>
      </c>
      <c r="Z35" s="64">
        <f>SUM(Z36:Z38)</f>
        <v>0</v>
      </c>
      <c r="AA35" s="64">
        <f>SUM(AA36:AA38)</f>
        <v>0</v>
      </c>
      <c r="AB35" s="63">
        <f t="shared" si="11"/>
        <v>-63</v>
      </c>
      <c r="AC35" s="64">
        <f t="shared" si="12"/>
        <v>56133</v>
      </c>
      <c r="AD35" s="64">
        <f t="shared" si="13"/>
        <v>0</v>
      </c>
      <c r="AE35" s="64">
        <f t="shared" si="14"/>
        <v>0</v>
      </c>
      <c r="AF35" s="63">
        <f t="shared" si="15"/>
        <v>56133</v>
      </c>
      <c r="AG35" s="64">
        <f>SUM(AG36:AG38)</f>
        <v>-9183</v>
      </c>
      <c r="AH35" s="64">
        <f>SUM(AH36:AH38)</f>
        <v>0</v>
      </c>
      <c r="AI35" s="64">
        <f>SUM(AI36:AI38)</f>
        <v>0</v>
      </c>
      <c r="AJ35" s="63">
        <f t="shared" si="16"/>
        <v>-9183</v>
      </c>
      <c r="AK35" s="64">
        <f t="shared" si="17"/>
        <v>46950</v>
      </c>
      <c r="AL35" s="64">
        <f t="shared" si="18"/>
        <v>0</v>
      </c>
      <c r="AM35" s="64">
        <f t="shared" si="19"/>
        <v>0</v>
      </c>
      <c r="AN35" s="63">
        <f t="shared" si="20"/>
        <v>46950</v>
      </c>
      <c r="AO35" s="64">
        <f>SUM(AO36:AO38)</f>
        <v>0</v>
      </c>
      <c r="AP35" s="64">
        <f>SUM(AP36:AP38)</f>
        <v>0</v>
      </c>
      <c r="AQ35" s="64">
        <f>SUM(AQ36:AQ38)</f>
        <v>0</v>
      </c>
      <c r="AR35" s="63">
        <f t="shared" si="21"/>
        <v>0</v>
      </c>
      <c r="AS35" s="64">
        <f t="shared" si="22"/>
        <v>46950</v>
      </c>
      <c r="AT35" s="64">
        <f t="shared" si="23"/>
        <v>0</v>
      </c>
      <c r="AU35" s="64">
        <f t="shared" si="24"/>
        <v>0</v>
      </c>
      <c r="AV35" s="63">
        <f t="shared" si="25"/>
        <v>46950</v>
      </c>
      <c r="AW35" s="64">
        <f>SUM(AW36:AW38)</f>
        <v>0</v>
      </c>
      <c r="AX35" s="64">
        <f>SUM(AX36:AX38)</f>
        <v>0</v>
      </c>
      <c r="AY35" s="64">
        <f>SUM(AY36:AY38)</f>
        <v>0</v>
      </c>
      <c r="AZ35" s="63">
        <f t="shared" si="26"/>
        <v>0</v>
      </c>
      <c r="BA35" s="64">
        <f t="shared" si="27"/>
        <v>46950</v>
      </c>
      <c r="BB35" s="64">
        <f t="shared" si="28"/>
        <v>0</v>
      </c>
      <c r="BC35" s="64">
        <f t="shared" si="29"/>
        <v>0</v>
      </c>
      <c r="BD35" s="63">
        <f t="shared" si="30"/>
        <v>46950</v>
      </c>
    </row>
    <row r="36" spans="1:56" s="30" customFormat="1" ht="28.5" customHeight="1" x14ac:dyDescent="0.2">
      <c r="B36" s="57"/>
      <c r="C36" s="56">
        <v>1</v>
      </c>
      <c r="D36" s="55" t="s">
        <v>8</v>
      </c>
      <c r="E36" s="54">
        <v>240</v>
      </c>
      <c r="F36" s="54">
        <v>0</v>
      </c>
      <c r="G36" s="54">
        <v>0</v>
      </c>
      <c r="H36" s="53">
        <f t="shared" si="31"/>
        <v>240</v>
      </c>
      <c r="I36" s="54">
        <f>41412-50</f>
        <v>41362</v>
      </c>
      <c r="J36" s="54"/>
      <c r="K36" s="54"/>
      <c r="L36" s="53">
        <f t="shared" si="1"/>
        <v>41362</v>
      </c>
      <c r="M36" s="54">
        <f t="shared" si="2"/>
        <v>41602</v>
      </c>
      <c r="N36" s="54">
        <f t="shared" si="3"/>
        <v>0</v>
      </c>
      <c r="O36" s="54">
        <f t="shared" si="4"/>
        <v>0</v>
      </c>
      <c r="P36" s="53">
        <f t="shared" si="5"/>
        <v>41602</v>
      </c>
      <c r="Q36" s="54"/>
      <c r="R36" s="54"/>
      <c r="S36" s="54"/>
      <c r="T36" s="53">
        <f t="shared" si="6"/>
        <v>0</v>
      </c>
      <c r="U36" s="54">
        <f t="shared" si="7"/>
        <v>41602</v>
      </c>
      <c r="V36" s="54">
        <f t="shared" si="8"/>
        <v>0</v>
      </c>
      <c r="W36" s="54">
        <f t="shared" si="9"/>
        <v>0</v>
      </c>
      <c r="X36" s="53">
        <f t="shared" si="10"/>
        <v>41602</v>
      </c>
      <c r="Y36" s="54">
        <v>-63</v>
      </c>
      <c r="Z36" s="54"/>
      <c r="AA36" s="54"/>
      <c r="AB36" s="53">
        <f t="shared" si="11"/>
        <v>-63</v>
      </c>
      <c r="AC36" s="54">
        <f t="shared" si="12"/>
        <v>41539</v>
      </c>
      <c r="AD36" s="54">
        <f t="shared" si="13"/>
        <v>0</v>
      </c>
      <c r="AE36" s="54">
        <f t="shared" si="14"/>
        <v>0</v>
      </c>
      <c r="AF36" s="53">
        <f t="shared" si="15"/>
        <v>41539</v>
      </c>
      <c r="AG36" s="54"/>
      <c r="AH36" s="54"/>
      <c r="AI36" s="54"/>
      <c r="AJ36" s="53">
        <f t="shared" si="16"/>
        <v>0</v>
      </c>
      <c r="AK36" s="54">
        <f t="shared" si="17"/>
        <v>41539</v>
      </c>
      <c r="AL36" s="54">
        <f t="shared" si="18"/>
        <v>0</v>
      </c>
      <c r="AM36" s="54">
        <f t="shared" si="19"/>
        <v>0</v>
      </c>
      <c r="AN36" s="53">
        <f t="shared" si="20"/>
        <v>41539</v>
      </c>
      <c r="AO36" s="54"/>
      <c r="AP36" s="54"/>
      <c r="AQ36" s="54"/>
      <c r="AR36" s="53">
        <f t="shared" si="21"/>
        <v>0</v>
      </c>
      <c r="AS36" s="54">
        <f t="shared" si="22"/>
        <v>41539</v>
      </c>
      <c r="AT36" s="54">
        <f t="shared" si="23"/>
        <v>0</v>
      </c>
      <c r="AU36" s="54">
        <f t="shared" si="24"/>
        <v>0</v>
      </c>
      <c r="AV36" s="53">
        <f t="shared" si="25"/>
        <v>41539</v>
      </c>
      <c r="AW36" s="54"/>
      <c r="AX36" s="54"/>
      <c r="AY36" s="54"/>
      <c r="AZ36" s="53">
        <f t="shared" si="26"/>
        <v>0</v>
      </c>
      <c r="BA36" s="54">
        <f t="shared" si="27"/>
        <v>41539</v>
      </c>
      <c r="BB36" s="54">
        <f t="shared" si="28"/>
        <v>0</v>
      </c>
      <c r="BC36" s="54">
        <f t="shared" si="29"/>
        <v>0</v>
      </c>
      <c r="BD36" s="53">
        <f t="shared" si="30"/>
        <v>41539</v>
      </c>
    </row>
    <row r="37" spans="1:56" s="30" customFormat="1" ht="30" x14ac:dyDescent="0.2">
      <c r="B37" s="52"/>
      <c r="C37" s="51">
        <v>2</v>
      </c>
      <c r="D37" s="11" t="s">
        <v>6</v>
      </c>
      <c r="E37" s="50">
        <v>28</v>
      </c>
      <c r="F37" s="50">
        <v>0</v>
      </c>
      <c r="G37" s="50">
        <v>0</v>
      </c>
      <c r="H37" s="2">
        <f t="shared" si="31"/>
        <v>28</v>
      </c>
      <c r="I37" s="50">
        <v>5383</v>
      </c>
      <c r="J37" s="50"/>
      <c r="K37" s="50"/>
      <c r="L37" s="2">
        <f t="shared" si="1"/>
        <v>5383</v>
      </c>
      <c r="M37" s="50">
        <f t="shared" si="2"/>
        <v>5411</v>
      </c>
      <c r="N37" s="50">
        <f t="shared" si="3"/>
        <v>0</v>
      </c>
      <c r="O37" s="50">
        <f t="shared" si="4"/>
        <v>0</v>
      </c>
      <c r="P37" s="2">
        <f t="shared" si="5"/>
        <v>5411</v>
      </c>
      <c r="Q37" s="50"/>
      <c r="R37" s="50"/>
      <c r="S37" s="50"/>
      <c r="T37" s="2">
        <f t="shared" si="6"/>
        <v>0</v>
      </c>
      <c r="U37" s="50">
        <f t="shared" si="7"/>
        <v>5411</v>
      </c>
      <c r="V37" s="50">
        <f t="shared" si="8"/>
        <v>0</v>
      </c>
      <c r="W37" s="50">
        <f t="shared" si="9"/>
        <v>0</v>
      </c>
      <c r="X37" s="2">
        <f t="shared" si="10"/>
        <v>5411</v>
      </c>
      <c r="Y37" s="50"/>
      <c r="Z37" s="50"/>
      <c r="AA37" s="50"/>
      <c r="AB37" s="2">
        <f t="shared" si="11"/>
        <v>0</v>
      </c>
      <c r="AC37" s="50">
        <f t="shared" si="12"/>
        <v>5411</v>
      </c>
      <c r="AD37" s="50">
        <f t="shared" si="13"/>
        <v>0</v>
      </c>
      <c r="AE37" s="50">
        <f t="shared" si="14"/>
        <v>0</v>
      </c>
      <c r="AF37" s="2">
        <f t="shared" si="15"/>
        <v>5411</v>
      </c>
      <c r="AG37" s="50"/>
      <c r="AH37" s="50"/>
      <c r="AI37" s="50"/>
      <c r="AJ37" s="2">
        <f t="shared" si="16"/>
        <v>0</v>
      </c>
      <c r="AK37" s="50">
        <f t="shared" si="17"/>
        <v>5411</v>
      </c>
      <c r="AL37" s="50">
        <f t="shared" si="18"/>
        <v>0</v>
      </c>
      <c r="AM37" s="50">
        <f t="shared" si="19"/>
        <v>0</v>
      </c>
      <c r="AN37" s="2">
        <f t="shared" si="20"/>
        <v>5411</v>
      </c>
      <c r="AO37" s="50"/>
      <c r="AP37" s="50"/>
      <c r="AQ37" s="50"/>
      <c r="AR37" s="2">
        <f t="shared" si="21"/>
        <v>0</v>
      </c>
      <c r="AS37" s="50">
        <f t="shared" si="22"/>
        <v>5411</v>
      </c>
      <c r="AT37" s="50">
        <f t="shared" si="23"/>
        <v>0</v>
      </c>
      <c r="AU37" s="50">
        <f t="shared" si="24"/>
        <v>0</v>
      </c>
      <c r="AV37" s="2">
        <f t="shared" si="25"/>
        <v>5411</v>
      </c>
      <c r="AW37" s="50"/>
      <c r="AX37" s="50"/>
      <c r="AY37" s="50"/>
      <c r="AZ37" s="2">
        <f t="shared" si="26"/>
        <v>0</v>
      </c>
      <c r="BA37" s="50">
        <f t="shared" si="27"/>
        <v>5411</v>
      </c>
      <c r="BB37" s="50">
        <f t="shared" si="28"/>
        <v>0</v>
      </c>
      <c r="BC37" s="50">
        <f t="shared" si="29"/>
        <v>0</v>
      </c>
      <c r="BD37" s="2">
        <f t="shared" si="30"/>
        <v>5411</v>
      </c>
    </row>
    <row r="38" spans="1:56" s="30" customFormat="1" ht="27" customHeight="1" x14ac:dyDescent="0.2">
      <c r="B38" s="45"/>
      <c r="C38" s="44">
        <v>3</v>
      </c>
      <c r="D38" s="49" t="s">
        <v>4</v>
      </c>
      <c r="E38" s="42">
        <f>6000+1663+1520</f>
        <v>9183</v>
      </c>
      <c r="F38" s="42">
        <v>0</v>
      </c>
      <c r="G38" s="42">
        <v>0</v>
      </c>
      <c r="H38" s="48">
        <f t="shared" si="31"/>
        <v>9183</v>
      </c>
      <c r="I38" s="42"/>
      <c r="J38" s="42"/>
      <c r="K38" s="42"/>
      <c r="L38" s="48">
        <f t="shared" si="1"/>
        <v>0</v>
      </c>
      <c r="M38" s="42">
        <f t="shared" si="2"/>
        <v>9183</v>
      </c>
      <c r="N38" s="42">
        <f t="shared" si="3"/>
        <v>0</v>
      </c>
      <c r="O38" s="42">
        <f t="shared" si="4"/>
        <v>0</v>
      </c>
      <c r="P38" s="48">
        <f t="shared" si="5"/>
        <v>9183</v>
      </c>
      <c r="Q38" s="42"/>
      <c r="R38" s="42"/>
      <c r="S38" s="42"/>
      <c r="T38" s="48">
        <f t="shared" si="6"/>
        <v>0</v>
      </c>
      <c r="U38" s="42">
        <f t="shared" si="7"/>
        <v>9183</v>
      </c>
      <c r="V38" s="42">
        <f t="shared" si="8"/>
        <v>0</v>
      </c>
      <c r="W38" s="42">
        <f t="shared" si="9"/>
        <v>0</v>
      </c>
      <c r="X38" s="48">
        <f t="shared" si="10"/>
        <v>9183</v>
      </c>
      <c r="Y38" s="42"/>
      <c r="Z38" s="42"/>
      <c r="AA38" s="42"/>
      <c r="AB38" s="48">
        <f t="shared" si="11"/>
        <v>0</v>
      </c>
      <c r="AC38" s="42">
        <f t="shared" si="12"/>
        <v>9183</v>
      </c>
      <c r="AD38" s="42">
        <f t="shared" si="13"/>
        <v>0</v>
      </c>
      <c r="AE38" s="42">
        <f t="shared" si="14"/>
        <v>0</v>
      </c>
      <c r="AF38" s="48">
        <f t="shared" si="15"/>
        <v>9183</v>
      </c>
      <c r="AG38" s="42">
        <f>-6000-1663-1520</f>
        <v>-9183</v>
      </c>
      <c r="AH38" s="42"/>
      <c r="AI38" s="42"/>
      <c r="AJ38" s="48">
        <f t="shared" si="16"/>
        <v>-9183</v>
      </c>
      <c r="AK38" s="42">
        <f t="shared" si="17"/>
        <v>0</v>
      </c>
      <c r="AL38" s="42">
        <f t="shared" si="18"/>
        <v>0</v>
      </c>
      <c r="AM38" s="42">
        <f t="shared" si="19"/>
        <v>0</v>
      </c>
      <c r="AN38" s="48">
        <f t="shared" si="20"/>
        <v>0</v>
      </c>
      <c r="AO38" s="42"/>
      <c r="AP38" s="42"/>
      <c r="AQ38" s="42"/>
      <c r="AR38" s="48">
        <f t="shared" si="21"/>
        <v>0</v>
      </c>
      <c r="AS38" s="42">
        <f t="shared" si="22"/>
        <v>0</v>
      </c>
      <c r="AT38" s="42">
        <f t="shared" si="23"/>
        <v>0</v>
      </c>
      <c r="AU38" s="42">
        <f t="shared" si="24"/>
        <v>0</v>
      </c>
      <c r="AV38" s="48">
        <f t="shared" si="25"/>
        <v>0</v>
      </c>
      <c r="AW38" s="42"/>
      <c r="AX38" s="42"/>
      <c r="AY38" s="42"/>
      <c r="AZ38" s="48">
        <f t="shared" si="26"/>
        <v>0</v>
      </c>
      <c r="BA38" s="42">
        <f t="shared" si="27"/>
        <v>0</v>
      </c>
      <c r="BB38" s="42">
        <f t="shared" si="28"/>
        <v>0</v>
      </c>
      <c r="BC38" s="42">
        <f t="shared" si="29"/>
        <v>0</v>
      </c>
      <c r="BD38" s="48">
        <f t="shared" si="30"/>
        <v>0</v>
      </c>
    </row>
    <row r="39" spans="1:56" s="30" customFormat="1" ht="30.75" customHeight="1" x14ac:dyDescent="0.2">
      <c r="A39" s="1"/>
      <c r="B39" s="47">
        <v>6</v>
      </c>
      <c r="C39" s="102" t="s">
        <v>12</v>
      </c>
      <c r="D39" s="103"/>
      <c r="E39" s="40">
        <f>SUM(E40:E44)</f>
        <v>9539</v>
      </c>
      <c r="F39" s="40">
        <f>SUM(F40:F44)</f>
        <v>0</v>
      </c>
      <c r="G39" s="40">
        <f>SUM(G40:G44)</f>
        <v>0</v>
      </c>
      <c r="H39" s="39">
        <f t="shared" si="31"/>
        <v>9539</v>
      </c>
      <c r="I39" s="40">
        <f>SUM(I40:I44)</f>
        <v>0</v>
      </c>
      <c r="J39" s="40">
        <f>SUM(J40:J44)</f>
        <v>0</v>
      </c>
      <c r="K39" s="40">
        <f>SUM(K40:K44)</f>
        <v>0</v>
      </c>
      <c r="L39" s="39">
        <f t="shared" si="1"/>
        <v>0</v>
      </c>
      <c r="M39" s="40">
        <f t="shared" si="2"/>
        <v>9539</v>
      </c>
      <c r="N39" s="40">
        <f t="shared" si="3"/>
        <v>0</v>
      </c>
      <c r="O39" s="40">
        <f t="shared" si="4"/>
        <v>0</v>
      </c>
      <c r="P39" s="39">
        <f t="shared" si="5"/>
        <v>9539</v>
      </c>
      <c r="Q39" s="40">
        <f>SUM(Q40:Q44)</f>
        <v>17578</v>
      </c>
      <c r="R39" s="40">
        <f>SUM(R40:R44)</f>
        <v>0</v>
      </c>
      <c r="S39" s="40">
        <f>SUM(S40:S44)</f>
        <v>0</v>
      </c>
      <c r="T39" s="39">
        <f t="shared" si="6"/>
        <v>17578</v>
      </c>
      <c r="U39" s="40">
        <f t="shared" si="7"/>
        <v>27117</v>
      </c>
      <c r="V39" s="40">
        <f t="shared" si="8"/>
        <v>0</v>
      </c>
      <c r="W39" s="40">
        <f t="shared" si="9"/>
        <v>0</v>
      </c>
      <c r="X39" s="39">
        <f t="shared" si="10"/>
        <v>27117</v>
      </c>
      <c r="Y39" s="40">
        <f>SUM(Y40:Y44)</f>
        <v>1656</v>
      </c>
      <c r="Z39" s="40">
        <f>SUM(Z40:Z44)</f>
        <v>0</v>
      </c>
      <c r="AA39" s="40">
        <f>SUM(AA40:AA44)</f>
        <v>0</v>
      </c>
      <c r="AB39" s="39">
        <f t="shared" si="11"/>
        <v>1656</v>
      </c>
      <c r="AC39" s="40">
        <f t="shared" si="12"/>
        <v>28773</v>
      </c>
      <c r="AD39" s="40">
        <f t="shared" si="13"/>
        <v>0</v>
      </c>
      <c r="AE39" s="40">
        <f t="shared" si="14"/>
        <v>0</v>
      </c>
      <c r="AF39" s="39">
        <f t="shared" si="15"/>
        <v>28773</v>
      </c>
      <c r="AG39" s="40">
        <f>SUM(AG40:AG44)</f>
        <v>5460</v>
      </c>
      <c r="AH39" s="40">
        <f>SUM(AH40:AH44)</f>
        <v>0</v>
      </c>
      <c r="AI39" s="40">
        <f>SUM(AI40:AI44)</f>
        <v>0</v>
      </c>
      <c r="AJ39" s="39">
        <f t="shared" si="16"/>
        <v>5460</v>
      </c>
      <c r="AK39" s="40">
        <f t="shared" si="17"/>
        <v>34233</v>
      </c>
      <c r="AL39" s="40">
        <f t="shared" si="18"/>
        <v>0</v>
      </c>
      <c r="AM39" s="40">
        <f t="shared" si="19"/>
        <v>0</v>
      </c>
      <c r="AN39" s="39">
        <f t="shared" si="20"/>
        <v>34233</v>
      </c>
      <c r="AO39" s="40">
        <f>SUM(AO40:AO44)</f>
        <v>0</v>
      </c>
      <c r="AP39" s="40">
        <f>SUM(AP40:AP44)</f>
        <v>0</v>
      </c>
      <c r="AQ39" s="40">
        <f>SUM(AQ40:AQ44)</f>
        <v>0</v>
      </c>
      <c r="AR39" s="39">
        <f t="shared" si="21"/>
        <v>0</v>
      </c>
      <c r="AS39" s="40">
        <f t="shared" si="22"/>
        <v>34233</v>
      </c>
      <c r="AT39" s="40">
        <f t="shared" si="23"/>
        <v>0</v>
      </c>
      <c r="AU39" s="40">
        <f t="shared" si="24"/>
        <v>0</v>
      </c>
      <c r="AV39" s="39">
        <f t="shared" si="25"/>
        <v>34233</v>
      </c>
      <c r="AW39" s="40">
        <f>SUM(AW40:AW44)</f>
        <v>0</v>
      </c>
      <c r="AX39" s="40">
        <f>SUM(AX40:AX44)</f>
        <v>0</v>
      </c>
      <c r="AY39" s="40">
        <f>SUM(AY40:AY44)</f>
        <v>0</v>
      </c>
      <c r="AZ39" s="39">
        <f t="shared" si="26"/>
        <v>0</v>
      </c>
      <c r="BA39" s="40">
        <f t="shared" si="27"/>
        <v>34233</v>
      </c>
      <c r="BB39" s="40">
        <f t="shared" si="28"/>
        <v>0</v>
      </c>
      <c r="BC39" s="40">
        <f t="shared" si="29"/>
        <v>0</v>
      </c>
      <c r="BD39" s="39">
        <f t="shared" si="30"/>
        <v>34233</v>
      </c>
    </row>
    <row r="40" spans="1:56" s="30" customFormat="1" ht="22.5" customHeight="1" x14ac:dyDescent="0.2">
      <c r="A40" s="1"/>
      <c r="B40" s="38"/>
      <c r="C40" s="37">
        <v>1</v>
      </c>
      <c r="D40" s="36" t="s">
        <v>8</v>
      </c>
      <c r="E40" s="46">
        <f>1017+618+1300</f>
        <v>2935</v>
      </c>
      <c r="F40" s="46">
        <v>0</v>
      </c>
      <c r="G40" s="46">
        <v>0</v>
      </c>
      <c r="H40" s="2">
        <f t="shared" si="31"/>
        <v>2935</v>
      </c>
      <c r="I40" s="46"/>
      <c r="J40" s="46"/>
      <c r="K40" s="46"/>
      <c r="L40" s="2">
        <f t="shared" si="1"/>
        <v>0</v>
      </c>
      <c r="M40" s="46">
        <f t="shared" si="2"/>
        <v>2935</v>
      </c>
      <c r="N40" s="46">
        <f t="shared" si="3"/>
        <v>0</v>
      </c>
      <c r="O40" s="46">
        <f t="shared" si="4"/>
        <v>0</v>
      </c>
      <c r="P40" s="2">
        <f t="shared" si="5"/>
        <v>2935</v>
      </c>
      <c r="Q40" s="46">
        <f>1106+10411+230</f>
        <v>11747</v>
      </c>
      <c r="R40" s="46"/>
      <c r="S40" s="46"/>
      <c r="T40" s="2">
        <f t="shared" si="6"/>
        <v>11747</v>
      </c>
      <c r="U40" s="46">
        <f t="shared" si="7"/>
        <v>14682</v>
      </c>
      <c r="V40" s="46">
        <f t="shared" si="8"/>
        <v>0</v>
      </c>
      <c r="W40" s="46">
        <f t="shared" si="9"/>
        <v>0</v>
      </c>
      <c r="X40" s="2">
        <f t="shared" si="10"/>
        <v>14682</v>
      </c>
      <c r="Y40" s="46">
        <f>1000</f>
        <v>1000</v>
      </c>
      <c r="Z40" s="46"/>
      <c r="AA40" s="46"/>
      <c r="AB40" s="2">
        <f t="shared" si="11"/>
        <v>1000</v>
      </c>
      <c r="AC40" s="46">
        <f t="shared" si="12"/>
        <v>15682</v>
      </c>
      <c r="AD40" s="46">
        <f t="shared" si="13"/>
        <v>0</v>
      </c>
      <c r="AE40" s="46">
        <f t="shared" si="14"/>
        <v>0</v>
      </c>
      <c r="AF40" s="2">
        <f t="shared" si="15"/>
        <v>15682</v>
      </c>
      <c r="AG40" s="46">
        <f>6885+3245</f>
        <v>10130</v>
      </c>
      <c r="AH40" s="46"/>
      <c r="AI40" s="46"/>
      <c r="AJ40" s="2">
        <f t="shared" si="16"/>
        <v>10130</v>
      </c>
      <c r="AK40" s="46">
        <f t="shared" si="17"/>
        <v>25812</v>
      </c>
      <c r="AL40" s="46">
        <f t="shared" si="18"/>
        <v>0</v>
      </c>
      <c r="AM40" s="46">
        <f t="shared" si="19"/>
        <v>0</v>
      </c>
      <c r="AN40" s="2">
        <f t="shared" si="20"/>
        <v>25812</v>
      </c>
      <c r="AO40" s="46"/>
      <c r="AP40" s="46"/>
      <c r="AQ40" s="46"/>
      <c r="AR40" s="2">
        <f t="shared" si="21"/>
        <v>0</v>
      </c>
      <c r="AS40" s="46">
        <f t="shared" si="22"/>
        <v>25812</v>
      </c>
      <c r="AT40" s="46">
        <f t="shared" si="23"/>
        <v>0</v>
      </c>
      <c r="AU40" s="46">
        <f t="shared" si="24"/>
        <v>0</v>
      </c>
      <c r="AV40" s="2">
        <f t="shared" si="25"/>
        <v>25812</v>
      </c>
      <c r="AW40" s="46"/>
      <c r="AX40" s="46"/>
      <c r="AY40" s="46"/>
      <c r="AZ40" s="2">
        <f t="shared" si="26"/>
        <v>0</v>
      </c>
      <c r="BA40" s="46">
        <f t="shared" si="27"/>
        <v>25812</v>
      </c>
      <c r="BB40" s="46">
        <f t="shared" si="28"/>
        <v>0</v>
      </c>
      <c r="BC40" s="46">
        <f t="shared" si="29"/>
        <v>0</v>
      </c>
      <c r="BD40" s="2">
        <f t="shared" si="30"/>
        <v>25812</v>
      </c>
    </row>
    <row r="41" spans="1:56" s="30" customFormat="1" ht="30" customHeight="1" x14ac:dyDescent="0.2">
      <c r="A41" s="1"/>
      <c r="B41" s="38"/>
      <c r="C41" s="37">
        <v>2</v>
      </c>
      <c r="D41" s="36" t="s">
        <v>6</v>
      </c>
      <c r="E41" s="46">
        <v>642</v>
      </c>
      <c r="F41" s="46">
        <v>0</v>
      </c>
      <c r="G41" s="46">
        <v>0</v>
      </c>
      <c r="H41" s="2">
        <f t="shared" si="31"/>
        <v>642</v>
      </c>
      <c r="I41" s="46"/>
      <c r="J41" s="46"/>
      <c r="K41" s="46"/>
      <c r="L41" s="2">
        <f t="shared" si="1"/>
        <v>0</v>
      </c>
      <c r="M41" s="46">
        <f t="shared" si="2"/>
        <v>642</v>
      </c>
      <c r="N41" s="46">
        <f t="shared" si="3"/>
        <v>0</v>
      </c>
      <c r="O41" s="46">
        <f t="shared" si="4"/>
        <v>0</v>
      </c>
      <c r="P41" s="2">
        <f t="shared" si="5"/>
        <v>642</v>
      </c>
      <c r="Q41" s="46">
        <v>1749</v>
      </c>
      <c r="R41" s="46"/>
      <c r="S41" s="46"/>
      <c r="T41" s="2">
        <f t="shared" si="6"/>
        <v>1749</v>
      </c>
      <c r="U41" s="46">
        <f t="shared" si="7"/>
        <v>2391</v>
      </c>
      <c r="V41" s="46">
        <f t="shared" si="8"/>
        <v>0</v>
      </c>
      <c r="W41" s="46">
        <f t="shared" si="9"/>
        <v>0</v>
      </c>
      <c r="X41" s="2">
        <f t="shared" si="10"/>
        <v>2391</v>
      </c>
      <c r="Y41" s="46">
        <v>900</v>
      </c>
      <c r="Z41" s="46"/>
      <c r="AA41" s="46"/>
      <c r="AB41" s="2">
        <f t="shared" si="11"/>
        <v>900</v>
      </c>
      <c r="AC41" s="46">
        <f t="shared" si="12"/>
        <v>3291</v>
      </c>
      <c r="AD41" s="46">
        <f t="shared" si="13"/>
        <v>0</v>
      </c>
      <c r="AE41" s="46">
        <f t="shared" si="14"/>
        <v>0</v>
      </c>
      <c r="AF41" s="2">
        <f t="shared" si="15"/>
        <v>3291</v>
      </c>
      <c r="AG41" s="46">
        <v>1275</v>
      </c>
      <c r="AH41" s="46"/>
      <c r="AI41" s="46"/>
      <c r="AJ41" s="2">
        <f t="shared" si="16"/>
        <v>1275</v>
      </c>
      <c r="AK41" s="46">
        <f t="shared" si="17"/>
        <v>4566</v>
      </c>
      <c r="AL41" s="46">
        <f t="shared" si="18"/>
        <v>0</v>
      </c>
      <c r="AM41" s="46">
        <f t="shared" si="19"/>
        <v>0</v>
      </c>
      <c r="AN41" s="2">
        <f t="shared" si="20"/>
        <v>4566</v>
      </c>
      <c r="AO41" s="46"/>
      <c r="AP41" s="46"/>
      <c r="AQ41" s="46"/>
      <c r="AR41" s="2">
        <f t="shared" si="21"/>
        <v>0</v>
      </c>
      <c r="AS41" s="46">
        <f t="shared" si="22"/>
        <v>4566</v>
      </c>
      <c r="AT41" s="46">
        <f t="shared" si="23"/>
        <v>0</v>
      </c>
      <c r="AU41" s="46">
        <f t="shared" si="24"/>
        <v>0</v>
      </c>
      <c r="AV41" s="2">
        <f t="shared" si="25"/>
        <v>4566</v>
      </c>
      <c r="AW41" s="46"/>
      <c r="AX41" s="46"/>
      <c r="AY41" s="46"/>
      <c r="AZ41" s="2">
        <f t="shared" si="26"/>
        <v>0</v>
      </c>
      <c r="BA41" s="46">
        <f t="shared" si="27"/>
        <v>4566</v>
      </c>
      <c r="BB41" s="46">
        <f t="shared" si="28"/>
        <v>0</v>
      </c>
      <c r="BC41" s="46">
        <f t="shared" si="29"/>
        <v>0</v>
      </c>
      <c r="BD41" s="2">
        <f t="shared" si="30"/>
        <v>4566</v>
      </c>
    </row>
    <row r="42" spans="1:56" s="30" customFormat="1" ht="22.5" customHeight="1" x14ac:dyDescent="0.2">
      <c r="A42" s="1"/>
      <c r="B42" s="38"/>
      <c r="C42" s="37">
        <v>3</v>
      </c>
      <c r="D42" s="36" t="s">
        <v>4</v>
      </c>
      <c r="E42" s="46">
        <f>400+700+500+400+800+300+837</f>
        <v>3937</v>
      </c>
      <c r="F42" s="46">
        <v>0</v>
      </c>
      <c r="G42" s="46">
        <v>0</v>
      </c>
      <c r="H42" s="2">
        <f t="shared" si="31"/>
        <v>3937</v>
      </c>
      <c r="I42" s="46"/>
      <c r="J42" s="46"/>
      <c r="K42" s="46"/>
      <c r="L42" s="2">
        <f t="shared" si="1"/>
        <v>0</v>
      </c>
      <c r="M42" s="46">
        <f t="shared" si="2"/>
        <v>3937</v>
      </c>
      <c r="N42" s="46">
        <f t="shared" si="3"/>
        <v>0</v>
      </c>
      <c r="O42" s="46">
        <f t="shared" si="4"/>
        <v>0</v>
      </c>
      <c r="P42" s="2">
        <f t="shared" si="5"/>
        <v>3937</v>
      </c>
      <c r="Q42" s="46">
        <f>400+765+300+300+300+850+867+300</f>
        <v>4082</v>
      </c>
      <c r="R42" s="46"/>
      <c r="S42" s="46"/>
      <c r="T42" s="2">
        <f t="shared" si="6"/>
        <v>4082</v>
      </c>
      <c r="U42" s="46">
        <f t="shared" si="7"/>
        <v>8019</v>
      </c>
      <c r="V42" s="46">
        <f t="shared" si="8"/>
        <v>0</v>
      </c>
      <c r="W42" s="46">
        <f t="shared" si="9"/>
        <v>0</v>
      </c>
      <c r="X42" s="2">
        <f t="shared" si="10"/>
        <v>8019</v>
      </c>
      <c r="Y42" s="46">
        <f>2025-500-400-500-500+1656</f>
        <v>1781</v>
      </c>
      <c r="Z42" s="46"/>
      <c r="AA42" s="46"/>
      <c r="AB42" s="2">
        <f t="shared" si="11"/>
        <v>1781</v>
      </c>
      <c r="AC42" s="46">
        <f t="shared" si="12"/>
        <v>9800</v>
      </c>
      <c r="AD42" s="46">
        <f t="shared" si="13"/>
        <v>0</v>
      </c>
      <c r="AE42" s="46">
        <f t="shared" si="14"/>
        <v>0</v>
      </c>
      <c r="AF42" s="2">
        <f t="shared" si="15"/>
        <v>9800</v>
      </c>
      <c r="AG42" s="46">
        <f>-300-597-300-200-300-824-79-1021-2324</f>
        <v>-5945</v>
      </c>
      <c r="AH42" s="46"/>
      <c r="AI42" s="46"/>
      <c r="AJ42" s="2">
        <f t="shared" si="16"/>
        <v>-5945</v>
      </c>
      <c r="AK42" s="46">
        <f t="shared" si="17"/>
        <v>3855</v>
      </c>
      <c r="AL42" s="46">
        <f t="shared" si="18"/>
        <v>0</v>
      </c>
      <c r="AM42" s="46">
        <f t="shared" si="19"/>
        <v>0</v>
      </c>
      <c r="AN42" s="2">
        <f t="shared" si="20"/>
        <v>3855</v>
      </c>
      <c r="AO42" s="46"/>
      <c r="AP42" s="46"/>
      <c r="AQ42" s="46"/>
      <c r="AR42" s="2">
        <f t="shared" si="21"/>
        <v>0</v>
      </c>
      <c r="AS42" s="46">
        <f t="shared" si="22"/>
        <v>3855</v>
      </c>
      <c r="AT42" s="46">
        <f t="shared" si="23"/>
        <v>0</v>
      </c>
      <c r="AU42" s="46">
        <f t="shared" si="24"/>
        <v>0</v>
      </c>
      <c r="AV42" s="2">
        <f t="shared" si="25"/>
        <v>3855</v>
      </c>
      <c r="AW42" s="46"/>
      <c r="AX42" s="46"/>
      <c r="AY42" s="46"/>
      <c r="AZ42" s="2">
        <f t="shared" si="26"/>
        <v>0</v>
      </c>
      <c r="BA42" s="46">
        <f t="shared" si="27"/>
        <v>3855</v>
      </c>
      <c r="BB42" s="46">
        <f t="shared" si="28"/>
        <v>0</v>
      </c>
      <c r="BC42" s="46">
        <f t="shared" si="29"/>
        <v>0</v>
      </c>
      <c r="BD42" s="2">
        <f t="shared" si="30"/>
        <v>3855</v>
      </c>
    </row>
    <row r="43" spans="1:56" s="30" customFormat="1" ht="22.5" customHeight="1" x14ac:dyDescent="0.2">
      <c r="A43" s="1"/>
      <c r="B43" s="38"/>
      <c r="C43" s="37">
        <v>4</v>
      </c>
      <c r="D43" s="36" t="s">
        <v>2</v>
      </c>
      <c r="E43" s="46">
        <v>0</v>
      </c>
      <c r="F43" s="46">
        <v>0</v>
      </c>
      <c r="G43" s="46">
        <v>0</v>
      </c>
      <c r="H43" s="2">
        <f t="shared" si="31"/>
        <v>0</v>
      </c>
      <c r="I43" s="46"/>
      <c r="J43" s="46"/>
      <c r="K43" s="46"/>
      <c r="L43" s="2">
        <f t="shared" si="1"/>
        <v>0</v>
      </c>
      <c r="M43" s="46">
        <f t="shared" si="2"/>
        <v>0</v>
      </c>
      <c r="N43" s="46">
        <f t="shared" si="3"/>
        <v>0</v>
      </c>
      <c r="O43" s="46">
        <f t="shared" si="4"/>
        <v>0</v>
      </c>
      <c r="P43" s="2">
        <f t="shared" si="5"/>
        <v>0</v>
      </c>
      <c r="Q43" s="46"/>
      <c r="R43" s="46"/>
      <c r="S43" s="46"/>
      <c r="T43" s="2">
        <f t="shared" si="6"/>
        <v>0</v>
      </c>
      <c r="U43" s="46">
        <f t="shared" si="7"/>
        <v>0</v>
      </c>
      <c r="V43" s="46">
        <f t="shared" si="8"/>
        <v>0</v>
      </c>
      <c r="W43" s="46">
        <f t="shared" si="9"/>
        <v>0</v>
      </c>
      <c r="X43" s="2">
        <f t="shared" si="10"/>
        <v>0</v>
      </c>
      <c r="Y43" s="46"/>
      <c r="Z43" s="46"/>
      <c r="AA43" s="46"/>
      <c r="AB43" s="2">
        <f t="shared" si="11"/>
        <v>0</v>
      </c>
      <c r="AC43" s="46">
        <f t="shared" si="12"/>
        <v>0</v>
      </c>
      <c r="AD43" s="46">
        <f t="shared" si="13"/>
        <v>0</v>
      </c>
      <c r="AE43" s="46">
        <f t="shared" si="14"/>
        <v>0</v>
      </c>
      <c r="AF43" s="2">
        <f t="shared" si="15"/>
        <v>0</v>
      </c>
      <c r="AG43" s="46"/>
      <c r="AH43" s="46"/>
      <c r="AI43" s="46"/>
      <c r="AJ43" s="2">
        <f t="shared" si="16"/>
        <v>0</v>
      </c>
      <c r="AK43" s="46">
        <f t="shared" si="17"/>
        <v>0</v>
      </c>
      <c r="AL43" s="46">
        <f t="shared" si="18"/>
        <v>0</v>
      </c>
      <c r="AM43" s="46">
        <f t="shared" si="19"/>
        <v>0</v>
      </c>
      <c r="AN43" s="2">
        <f t="shared" si="20"/>
        <v>0</v>
      </c>
      <c r="AO43" s="46"/>
      <c r="AP43" s="46"/>
      <c r="AQ43" s="46"/>
      <c r="AR43" s="2">
        <f t="shared" si="21"/>
        <v>0</v>
      </c>
      <c r="AS43" s="46">
        <f t="shared" si="22"/>
        <v>0</v>
      </c>
      <c r="AT43" s="46">
        <f t="shared" si="23"/>
        <v>0</v>
      </c>
      <c r="AU43" s="46">
        <f t="shared" si="24"/>
        <v>0</v>
      </c>
      <c r="AV43" s="2">
        <f t="shared" si="25"/>
        <v>0</v>
      </c>
      <c r="AW43" s="46"/>
      <c r="AX43" s="46"/>
      <c r="AY43" s="46"/>
      <c r="AZ43" s="2">
        <f t="shared" si="26"/>
        <v>0</v>
      </c>
      <c r="BA43" s="46">
        <f t="shared" si="27"/>
        <v>0</v>
      </c>
      <c r="BB43" s="46">
        <f t="shared" si="28"/>
        <v>0</v>
      </c>
      <c r="BC43" s="46">
        <f t="shared" si="29"/>
        <v>0</v>
      </c>
      <c r="BD43" s="2">
        <f t="shared" si="30"/>
        <v>0</v>
      </c>
    </row>
    <row r="44" spans="1:56" s="30" customFormat="1" ht="22.5" customHeight="1" collapsed="1" x14ac:dyDescent="0.2">
      <c r="A44" s="1"/>
      <c r="B44" s="45"/>
      <c r="C44" s="44">
        <v>5</v>
      </c>
      <c r="D44" s="43" t="s">
        <v>0</v>
      </c>
      <c r="E44" s="42">
        <f>1000+1025</f>
        <v>2025</v>
      </c>
      <c r="F44" s="42">
        <v>0</v>
      </c>
      <c r="G44" s="42">
        <v>0</v>
      </c>
      <c r="H44" s="41">
        <f t="shared" si="31"/>
        <v>2025</v>
      </c>
      <c r="I44" s="42"/>
      <c r="J44" s="42"/>
      <c r="K44" s="42"/>
      <c r="L44" s="41">
        <f t="shared" si="1"/>
        <v>0</v>
      </c>
      <c r="M44" s="42">
        <f t="shared" si="2"/>
        <v>2025</v>
      </c>
      <c r="N44" s="42">
        <f t="shared" si="3"/>
        <v>0</v>
      </c>
      <c r="O44" s="42">
        <f t="shared" si="4"/>
        <v>0</v>
      </c>
      <c r="P44" s="41">
        <f t="shared" si="5"/>
        <v>2025</v>
      </c>
      <c r="Q44" s="42"/>
      <c r="R44" s="42"/>
      <c r="S44" s="42"/>
      <c r="T44" s="41">
        <f t="shared" si="6"/>
        <v>0</v>
      </c>
      <c r="U44" s="42">
        <f t="shared" si="7"/>
        <v>2025</v>
      </c>
      <c r="V44" s="42">
        <f t="shared" si="8"/>
        <v>0</v>
      </c>
      <c r="W44" s="42">
        <f t="shared" si="9"/>
        <v>0</v>
      </c>
      <c r="X44" s="41">
        <f t="shared" si="10"/>
        <v>2025</v>
      </c>
      <c r="Y44" s="42">
        <f>-1000-1025</f>
        <v>-2025</v>
      </c>
      <c r="Z44" s="42"/>
      <c r="AA44" s="42"/>
      <c r="AB44" s="41">
        <f t="shared" si="11"/>
        <v>-2025</v>
      </c>
      <c r="AC44" s="42">
        <f t="shared" si="12"/>
        <v>0</v>
      </c>
      <c r="AD44" s="42">
        <f t="shared" si="13"/>
        <v>0</v>
      </c>
      <c r="AE44" s="42">
        <f t="shared" si="14"/>
        <v>0</v>
      </c>
      <c r="AF44" s="41">
        <f t="shared" si="15"/>
        <v>0</v>
      </c>
      <c r="AG44" s="42"/>
      <c r="AH44" s="42"/>
      <c r="AI44" s="42"/>
      <c r="AJ44" s="41">
        <f t="shared" si="16"/>
        <v>0</v>
      </c>
      <c r="AK44" s="42">
        <f t="shared" si="17"/>
        <v>0</v>
      </c>
      <c r="AL44" s="42">
        <f t="shared" si="18"/>
        <v>0</v>
      </c>
      <c r="AM44" s="42">
        <f t="shared" si="19"/>
        <v>0</v>
      </c>
      <c r="AN44" s="41">
        <f t="shared" si="20"/>
        <v>0</v>
      </c>
      <c r="AO44" s="42"/>
      <c r="AP44" s="42"/>
      <c r="AQ44" s="42"/>
      <c r="AR44" s="41">
        <f t="shared" si="21"/>
        <v>0</v>
      </c>
      <c r="AS44" s="42">
        <f t="shared" si="22"/>
        <v>0</v>
      </c>
      <c r="AT44" s="42">
        <f t="shared" si="23"/>
        <v>0</v>
      </c>
      <c r="AU44" s="42">
        <f t="shared" si="24"/>
        <v>0</v>
      </c>
      <c r="AV44" s="41">
        <f t="shared" si="25"/>
        <v>0</v>
      </c>
      <c r="AW44" s="42"/>
      <c r="AX44" s="42"/>
      <c r="AY44" s="42"/>
      <c r="AZ44" s="41">
        <f t="shared" si="26"/>
        <v>0</v>
      </c>
      <c r="BA44" s="42">
        <f t="shared" si="27"/>
        <v>0</v>
      </c>
      <c r="BB44" s="42">
        <f t="shared" si="28"/>
        <v>0</v>
      </c>
      <c r="BC44" s="42">
        <f t="shared" si="29"/>
        <v>0</v>
      </c>
      <c r="BD44" s="41">
        <f t="shared" si="30"/>
        <v>0</v>
      </c>
    </row>
    <row r="45" spans="1:56" ht="24.95" hidden="1" customHeight="1" outlineLevel="1" x14ac:dyDescent="0.2">
      <c r="B45" s="38"/>
      <c r="C45" s="37"/>
      <c r="D45" s="36"/>
      <c r="E45" s="40">
        <v>0</v>
      </c>
      <c r="F45" s="40">
        <v>0</v>
      </c>
      <c r="G45" s="40">
        <v>0</v>
      </c>
      <c r="H45" s="39">
        <f t="shared" si="31"/>
        <v>0</v>
      </c>
      <c r="I45" s="40"/>
      <c r="J45" s="40"/>
      <c r="K45" s="40"/>
      <c r="L45" s="39">
        <f t="shared" si="1"/>
        <v>0</v>
      </c>
      <c r="M45" s="40">
        <f t="shared" si="2"/>
        <v>0</v>
      </c>
      <c r="N45" s="40">
        <f t="shared" si="3"/>
        <v>0</v>
      </c>
      <c r="O45" s="40">
        <f t="shared" si="4"/>
        <v>0</v>
      </c>
      <c r="P45" s="39">
        <f t="shared" si="5"/>
        <v>0</v>
      </c>
      <c r="Q45" s="40"/>
      <c r="R45" s="40"/>
      <c r="S45" s="40"/>
      <c r="T45" s="39">
        <f t="shared" ref="T45:T46" si="32">+S45+R45+Q45</f>
        <v>0</v>
      </c>
      <c r="U45" s="40">
        <f t="shared" si="7"/>
        <v>0</v>
      </c>
      <c r="V45" s="40">
        <f t="shared" si="8"/>
        <v>0</v>
      </c>
      <c r="W45" s="40">
        <f t="shared" si="9"/>
        <v>0</v>
      </c>
      <c r="X45" s="39">
        <f t="shared" si="10"/>
        <v>0</v>
      </c>
      <c r="Y45" s="40"/>
      <c r="Z45" s="40"/>
      <c r="AA45" s="40"/>
      <c r="AB45" s="39">
        <f t="shared" si="11"/>
        <v>0</v>
      </c>
      <c r="AC45" s="40">
        <f t="shared" si="12"/>
        <v>0</v>
      </c>
      <c r="AD45" s="40">
        <f t="shared" si="13"/>
        <v>0</v>
      </c>
      <c r="AE45" s="40">
        <f t="shared" si="14"/>
        <v>0</v>
      </c>
      <c r="AF45" s="39">
        <f t="shared" si="15"/>
        <v>0</v>
      </c>
      <c r="AG45" s="40"/>
      <c r="AH45" s="40"/>
      <c r="AI45" s="40"/>
      <c r="AJ45" s="39">
        <f t="shared" si="16"/>
        <v>0</v>
      </c>
      <c r="AK45" s="40">
        <f t="shared" si="17"/>
        <v>0</v>
      </c>
      <c r="AL45" s="40">
        <f t="shared" si="18"/>
        <v>0</v>
      </c>
      <c r="AM45" s="40">
        <f t="shared" si="19"/>
        <v>0</v>
      </c>
      <c r="AN45" s="39">
        <f t="shared" si="20"/>
        <v>0</v>
      </c>
      <c r="AO45" s="40"/>
      <c r="AP45" s="40"/>
      <c r="AQ45" s="40"/>
      <c r="AR45" s="39">
        <f t="shared" si="21"/>
        <v>0</v>
      </c>
      <c r="AS45" s="40">
        <f t="shared" si="22"/>
        <v>0</v>
      </c>
      <c r="AT45" s="40">
        <f t="shared" si="23"/>
        <v>0</v>
      </c>
      <c r="AU45" s="40">
        <f t="shared" si="24"/>
        <v>0</v>
      </c>
      <c r="AV45" s="39">
        <f t="shared" si="25"/>
        <v>0</v>
      </c>
      <c r="AW45" s="40"/>
      <c r="AX45" s="40"/>
      <c r="AY45" s="40"/>
      <c r="AZ45" s="39">
        <f t="shared" si="26"/>
        <v>0</v>
      </c>
      <c r="BA45" s="40">
        <f t="shared" si="27"/>
        <v>0</v>
      </c>
      <c r="BB45" s="40">
        <f t="shared" si="28"/>
        <v>0</v>
      </c>
      <c r="BC45" s="40">
        <f t="shared" si="29"/>
        <v>0</v>
      </c>
      <c r="BD45" s="39">
        <f t="shared" si="30"/>
        <v>0</v>
      </c>
    </row>
    <row r="46" spans="1:56" s="30" customFormat="1" ht="17.100000000000001" hidden="1" customHeight="1" outlineLevel="1" x14ac:dyDescent="0.2">
      <c r="A46" s="1"/>
      <c r="B46" s="38"/>
      <c r="C46" s="37"/>
      <c r="D46" s="36"/>
      <c r="E46" s="35">
        <v>0</v>
      </c>
      <c r="F46" s="35">
        <v>0</v>
      </c>
      <c r="G46" s="35">
        <v>0</v>
      </c>
      <c r="H46" s="34">
        <f t="shared" si="31"/>
        <v>0</v>
      </c>
      <c r="I46" s="35"/>
      <c r="J46" s="35"/>
      <c r="K46" s="35"/>
      <c r="L46" s="34">
        <f t="shared" si="1"/>
        <v>0</v>
      </c>
      <c r="M46" s="35">
        <f t="shared" si="2"/>
        <v>0</v>
      </c>
      <c r="N46" s="35">
        <f t="shared" si="3"/>
        <v>0</v>
      </c>
      <c r="O46" s="35">
        <f t="shared" si="4"/>
        <v>0</v>
      </c>
      <c r="P46" s="34">
        <f t="shared" si="5"/>
        <v>0</v>
      </c>
      <c r="Q46" s="35"/>
      <c r="R46" s="35"/>
      <c r="S46" s="35"/>
      <c r="T46" s="34">
        <f t="shared" si="32"/>
        <v>0</v>
      </c>
      <c r="U46" s="35">
        <f t="shared" si="7"/>
        <v>0</v>
      </c>
      <c r="V46" s="35">
        <f t="shared" si="8"/>
        <v>0</v>
      </c>
      <c r="W46" s="35">
        <f t="shared" si="9"/>
        <v>0</v>
      </c>
      <c r="X46" s="34">
        <f t="shared" si="10"/>
        <v>0</v>
      </c>
      <c r="Y46" s="35"/>
      <c r="Z46" s="35"/>
      <c r="AA46" s="35"/>
      <c r="AB46" s="34">
        <f t="shared" si="11"/>
        <v>0</v>
      </c>
      <c r="AC46" s="35">
        <f t="shared" si="12"/>
        <v>0</v>
      </c>
      <c r="AD46" s="35">
        <f t="shared" si="13"/>
        <v>0</v>
      </c>
      <c r="AE46" s="35">
        <f t="shared" si="14"/>
        <v>0</v>
      </c>
      <c r="AF46" s="34">
        <f t="shared" si="15"/>
        <v>0</v>
      </c>
      <c r="AG46" s="35"/>
      <c r="AH46" s="35"/>
      <c r="AI46" s="35"/>
      <c r="AJ46" s="34">
        <f t="shared" si="16"/>
        <v>0</v>
      </c>
      <c r="AK46" s="35">
        <f t="shared" si="17"/>
        <v>0</v>
      </c>
      <c r="AL46" s="35">
        <f t="shared" si="18"/>
        <v>0</v>
      </c>
      <c r="AM46" s="35">
        <f t="shared" si="19"/>
        <v>0</v>
      </c>
      <c r="AN46" s="34">
        <f t="shared" si="20"/>
        <v>0</v>
      </c>
      <c r="AO46" s="35"/>
      <c r="AP46" s="35"/>
      <c r="AQ46" s="35"/>
      <c r="AR46" s="34">
        <f t="shared" si="21"/>
        <v>0</v>
      </c>
      <c r="AS46" s="35">
        <f t="shared" si="22"/>
        <v>0</v>
      </c>
      <c r="AT46" s="35">
        <f t="shared" si="23"/>
        <v>0</v>
      </c>
      <c r="AU46" s="35">
        <f t="shared" si="24"/>
        <v>0</v>
      </c>
      <c r="AV46" s="34">
        <f t="shared" si="25"/>
        <v>0</v>
      </c>
      <c r="AW46" s="35"/>
      <c r="AX46" s="35"/>
      <c r="AY46" s="35"/>
      <c r="AZ46" s="34">
        <f t="shared" si="26"/>
        <v>0</v>
      </c>
      <c r="BA46" s="35">
        <f t="shared" si="27"/>
        <v>0</v>
      </c>
      <c r="BB46" s="35">
        <f t="shared" si="28"/>
        <v>0</v>
      </c>
      <c r="BC46" s="35">
        <f t="shared" si="29"/>
        <v>0</v>
      </c>
      <c r="BD46" s="34">
        <f t="shared" si="30"/>
        <v>0</v>
      </c>
    </row>
    <row r="47" spans="1:56" s="30" customFormat="1" ht="18" customHeight="1" collapsed="1" thickBot="1" x14ac:dyDescent="0.25">
      <c r="A47" s="1"/>
      <c r="B47" s="33"/>
      <c r="C47" s="32"/>
      <c r="D47" s="32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</row>
    <row r="48" spans="1:56" ht="28.5" customHeight="1" thickBot="1" x14ac:dyDescent="0.25">
      <c r="B48" s="29" t="s">
        <v>11</v>
      </c>
      <c r="C48" s="28"/>
      <c r="D48" s="28"/>
      <c r="E48" s="27">
        <f>+E10+E16+E21+E26+E29+E35+E39</f>
        <v>1425412</v>
      </c>
      <c r="F48" s="27">
        <f>+F10+F16+F21+F26+F29+F35+F39</f>
        <v>91196</v>
      </c>
      <c r="G48" s="27">
        <f>+G10+G16+G21+G26+G29+G35+G39</f>
        <v>0</v>
      </c>
      <c r="H48" s="27">
        <f t="shared" ref="H48:H55" si="33">+G48+F48+E48</f>
        <v>1516608</v>
      </c>
      <c r="I48" s="27">
        <f t="shared" ref="I48:K48" si="34">+I10+I16+I21+I26+I29+I35+I39</f>
        <v>46775</v>
      </c>
      <c r="J48" s="27">
        <f t="shared" si="34"/>
        <v>20</v>
      </c>
      <c r="K48" s="27">
        <f t="shared" si="34"/>
        <v>0</v>
      </c>
      <c r="L48" s="27">
        <f t="shared" ref="L48:L55" si="35">+K48+J48+I48</f>
        <v>46795</v>
      </c>
      <c r="M48" s="27">
        <f t="shared" ref="M48:O48" si="36">+M10+M16+M21+M26+M29+M35+M39</f>
        <v>1472187</v>
      </c>
      <c r="N48" s="27">
        <f t="shared" si="36"/>
        <v>91216</v>
      </c>
      <c r="O48" s="27">
        <f t="shared" si="36"/>
        <v>0</v>
      </c>
      <c r="P48" s="27">
        <f t="shared" ref="P48:P55" si="37">+O48+N48+M48</f>
        <v>1563403</v>
      </c>
      <c r="Q48" s="27">
        <f t="shared" ref="Q48:S48" si="38">+Q10+Q16+Q21+Q26+Q29+Q35+Q39</f>
        <v>17578</v>
      </c>
      <c r="R48" s="27">
        <f t="shared" si="38"/>
        <v>0</v>
      </c>
      <c r="S48" s="27">
        <f t="shared" si="38"/>
        <v>0</v>
      </c>
      <c r="T48" s="27">
        <f t="shared" ref="T48:T55" si="39">+S48+R48+Q48</f>
        <v>17578</v>
      </c>
      <c r="U48" s="27">
        <f t="shared" ref="U48:W48" si="40">+U10+U16+U21+U26+U29+U35+U39</f>
        <v>1489765</v>
      </c>
      <c r="V48" s="27">
        <f t="shared" si="40"/>
        <v>91216</v>
      </c>
      <c r="W48" s="27">
        <f t="shared" si="40"/>
        <v>0</v>
      </c>
      <c r="X48" s="27">
        <f t="shared" ref="X48:X55" si="41">+W48+V48+U48</f>
        <v>1580981</v>
      </c>
      <c r="Y48" s="27">
        <f t="shared" ref="Y48:AA48" si="42">+Y10+Y16+Y21+Y26+Y29+Y35+Y39</f>
        <v>-13992</v>
      </c>
      <c r="Z48" s="27">
        <f t="shared" si="42"/>
        <v>0</v>
      </c>
      <c r="AA48" s="27">
        <f t="shared" si="42"/>
        <v>0</v>
      </c>
      <c r="AB48" s="27">
        <f t="shared" ref="AB48:AB55" si="43">+AA48+Z48+Y48</f>
        <v>-13992</v>
      </c>
      <c r="AC48" s="27">
        <f t="shared" ref="AC48:AE48" si="44">+AC10+AC16+AC21+AC26+AC29+AC35+AC39</f>
        <v>1475773</v>
      </c>
      <c r="AD48" s="27">
        <f t="shared" si="44"/>
        <v>91216</v>
      </c>
      <c r="AE48" s="27">
        <f t="shared" si="44"/>
        <v>0</v>
      </c>
      <c r="AF48" s="27">
        <f t="shared" ref="AF48:AF55" si="45">+AE48+AD48+AC48</f>
        <v>1566989</v>
      </c>
      <c r="AG48" s="27">
        <f t="shared" ref="AG48:AI48" si="46">+AG10+AG16+AG21+AG26+AG29+AG35+AG39</f>
        <v>-10982</v>
      </c>
      <c r="AH48" s="27">
        <f t="shared" si="46"/>
        <v>7259</v>
      </c>
      <c r="AI48" s="27">
        <f t="shared" si="46"/>
        <v>0</v>
      </c>
      <c r="AJ48" s="27">
        <f t="shared" ref="AJ48:AJ55" si="47">+AI48+AH48+AG48</f>
        <v>-3723</v>
      </c>
      <c r="AK48" s="27">
        <f t="shared" ref="AK48:AM48" si="48">+AK10+AK16+AK21+AK26+AK29+AK35+AK39</f>
        <v>1464791</v>
      </c>
      <c r="AL48" s="27">
        <f t="shared" si="48"/>
        <v>98475</v>
      </c>
      <c r="AM48" s="27">
        <f t="shared" si="48"/>
        <v>0</v>
      </c>
      <c r="AN48" s="27">
        <f t="shared" ref="AN48:AN55" si="49">+AM48+AL48+AK48</f>
        <v>1563266</v>
      </c>
      <c r="AO48" s="27">
        <f t="shared" ref="AO48:AQ48" si="50">+AO10+AO16+AO21+AO26+AO29+AO35+AO39</f>
        <v>124</v>
      </c>
      <c r="AP48" s="27">
        <f t="shared" si="50"/>
        <v>-124</v>
      </c>
      <c r="AQ48" s="27">
        <f t="shared" si="50"/>
        <v>0</v>
      </c>
      <c r="AR48" s="27">
        <f t="shared" ref="AR48:AR55" si="51">+AQ48+AP48+AO48</f>
        <v>0</v>
      </c>
      <c r="AS48" s="27">
        <f t="shared" ref="AS48:AU48" si="52">+AS10+AS16+AS21+AS26+AS29+AS35+AS39</f>
        <v>1464915</v>
      </c>
      <c r="AT48" s="27">
        <f t="shared" si="52"/>
        <v>98351</v>
      </c>
      <c r="AU48" s="27">
        <f t="shared" si="52"/>
        <v>0</v>
      </c>
      <c r="AV48" s="27">
        <f t="shared" ref="AV48:AV55" si="53">+AU48+AT48+AS48</f>
        <v>1563266</v>
      </c>
      <c r="AW48" s="27">
        <f t="shared" ref="AW48:AY48" si="54">+AW10+AW16+AW21+AW26+AW29+AW35+AW39</f>
        <v>-61665</v>
      </c>
      <c r="AX48" s="27">
        <f t="shared" si="54"/>
        <v>61665</v>
      </c>
      <c r="AY48" s="27">
        <f t="shared" si="54"/>
        <v>0</v>
      </c>
      <c r="AZ48" s="27">
        <f t="shared" ref="AZ48:AZ55" si="55">+AY48+AX48+AW48</f>
        <v>0</v>
      </c>
      <c r="BA48" s="27">
        <f t="shared" ref="BA48:BC48" si="56">+BA10+BA16+BA21+BA26+BA29+BA35+BA39</f>
        <v>1403250</v>
      </c>
      <c r="BB48" s="27">
        <f t="shared" si="56"/>
        <v>160016</v>
      </c>
      <c r="BC48" s="27">
        <f t="shared" si="56"/>
        <v>0</v>
      </c>
      <c r="BD48" s="27">
        <f t="shared" ref="BD48:BD55" si="57">+BC48+BB48+BA48</f>
        <v>1563266</v>
      </c>
    </row>
    <row r="49" spans="2:61" ht="24.95" hidden="1" customHeight="1" outlineLevel="1" x14ac:dyDescent="0.2">
      <c r="B49" s="26"/>
      <c r="C49" s="25"/>
      <c r="D49" s="25"/>
      <c r="E49" s="24">
        <f>SUM(E50:E52,E54:E55)</f>
        <v>1425412</v>
      </c>
      <c r="F49" s="24">
        <f>SUM(F50:F52,F54:F55)</f>
        <v>91196</v>
      </c>
      <c r="G49" s="24">
        <f>SUM(G50:G52,G54:G55)</f>
        <v>0</v>
      </c>
      <c r="H49" s="24">
        <f t="shared" si="33"/>
        <v>1516608</v>
      </c>
      <c r="I49" s="24">
        <f t="shared" ref="I49:K49" si="58">SUM(I50:I52,I54:I55)</f>
        <v>46775</v>
      </c>
      <c r="J49" s="24">
        <f t="shared" si="58"/>
        <v>20</v>
      </c>
      <c r="K49" s="24">
        <f t="shared" si="58"/>
        <v>0</v>
      </c>
      <c r="L49" s="24">
        <f t="shared" si="35"/>
        <v>46795</v>
      </c>
      <c r="M49" s="24">
        <f t="shared" ref="M49:O49" si="59">SUM(M50:M52,M54:M55)</f>
        <v>1472187</v>
      </c>
      <c r="N49" s="24">
        <f t="shared" si="59"/>
        <v>91216</v>
      </c>
      <c r="O49" s="24">
        <f t="shared" si="59"/>
        <v>0</v>
      </c>
      <c r="P49" s="24">
        <f t="shared" si="37"/>
        <v>1563403</v>
      </c>
      <c r="Q49" s="24">
        <f t="shared" ref="Q49:S49" si="60">SUM(Q50:Q52,Q54:Q55)</f>
        <v>17578</v>
      </c>
      <c r="R49" s="24">
        <f t="shared" si="60"/>
        <v>0</v>
      </c>
      <c r="S49" s="24">
        <f t="shared" si="60"/>
        <v>0</v>
      </c>
      <c r="T49" s="24">
        <f t="shared" si="39"/>
        <v>17578</v>
      </c>
      <c r="U49" s="24">
        <f t="shared" ref="U49:W49" si="61">SUM(U50:U52,U54:U55)</f>
        <v>1489765</v>
      </c>
      <c r="V49" s="24">
        <f t="shared" si="61"/>
        <v>91216</v>
      </c>
      <c r="W49" s="24">
        <f t="shared" si="61"/>
        <v>0</v>
      </c>
      <c r="X49" s="24">
        <f t="shared" si="41"/>
        <v>1580981</v>
      </c>
      <c r="Y49" s="24">
        <f t="shared" ref="Y49:AA49" si="62">SUM(Y50:Y52,Y54:Y55)</f>
        <v>-13992</v>
      </c>
      <c r="Z49" s="24">
        <f t="shared" si="62"/>
        <v>0</v>
      </c>
      <c r="AA49" s="24">
        <f t="shared" si="62"/>
        <v>0</v>
      </c>
      <c r="AB49" s="24">
        <f t="shared" si="43"/>
        <v>-13992</v>
      </c>
      <c r="AC49" s="24">
        <f t="shared" ref="AC49:AE49" si="63">SUM(AC50:AC52,AC54:AC55)</f>
        <v>1475773</v>
      </c>
      <c r="AD49" s="24">
        <f t="shared" si="63"/>
        <v>91216</v>
      </c>
      <c r="AE49" s="24">
        <f t="shared" si="63"/>
        <v>0</v>
      </c>
      <c r="AF49" s="24">
        <f t="shared" si="45"/>
        <v>1566989</v>
      </c>
      <c r="AG49" s="24">
        <f t="shared" ref="AG49:AI49" si="64">SUM(AG50:AG52,AG54:AG55)</f>
        <v>-10982</v>
      </c>
      <c r="AH49" s="24">
        <f t="shared" si="64"/>
        <v>7259</v>
      </c>
      <c r="AI49" s="24">
        <f t="shared" si="64"/>
        <v>0</v>
      </c>
      <c r="AJ49" s="24">
        <f t="shared" si="47"/>
        <v>-3723</v>
      </c>
      <c r="AK49" s="24">
        <f t="shared" ref="AK49:AM49" si="65">SUM(AK50:AK52,AK54:AK55)</f>
        <v>1464791</v>
      </c>
      <c r="AL49" s="24">
        <f t="shared" si="65"/>
        <v>98475</v>
      </c>
      <c r="AM49" s="24">
        <f t="shared" si="65"/>
        <v>0</v>
      </c>
      <c r="AN49" s="24">
        <f t="shared" si="49"/>
        <v>1563266</v>
      </c>
      <c r="AO49" s="24">
        <f t="shared" ref="AO49:AQ49" si="66">SUM(AO50:AO52,AO54:AO55)</f>
        <v>124</v>
      </c>
      <c r="AP49" s="24">
        <f t="shared" si="66"/>
        <v>-124</v>
      </c>
      <c r="AQ49" s="24">
        <f t="shared" si="66"/>
        <v>0</v>
      </c>
      <c r="AR49" s="24">
        <f t="shared" si="51"/>
        <v>0</v>
      </c>
      <c r="AS49" s="24">
        <f t="shared" ref="AS49:AU49" si="67">SUM(AS50:AS52,AS54:AS55)</f>
        <v>1464915</v>
      </c>
      <c r="AT49" s="24">
        <f t="shared" si="67"/>
        <v>98351</v>
      </c>
      <c r="AU49" s="24">
        <f t="shared" si="67"/>
        <v>0</v>
      </c>
      <c r="AV49" s="24">
        <f t="shared" si="53"/>
        <v>1563266</v>
      </c>
      <c r="AW49" s="24">
        <f t="shared" ref="AW49:AY49" si="68">SUM(AW50:AW52,AW54:AW55)</f>
        <v>-61665</v>
      </c>
      <c r="AX49" s="24">
        <f t="shared" si="68"/>
        <v>61665</v>
      </c>
      <c r="AY49" s="24">
        <f t="shared" si="68"/>
        <v>0</v>
      </c>
      <c r="AZ49" s="24">
        <f t="shared" si="55"/>
        <v>0</v>
      </c>
      <c r="BA49" s="24">
        <f t="shared" ref="BA49:BC49" si="69">SUM(BA50:BA52,BA54:BA55)</f>
        <v>1403250</v>
      </c>
      <c r="BB49" s="24">
        <f t="shared" si="69"/>
        <v>160016</v>
      </c>
      <c r="BC49" s="24">
        <f t="shared" si="69"/>
        <v>0</v>
      </c>
      <c r="BD49" s="24">
        <f t="shared" si="57"/>
        <v>1563266</v>
      </c>
    </row>
    <row r="50" spans="2:61" ht="23.25" customHeight="1" collapsed="1" x14ac:dyDescent="0.2">
      <c r="B50" s="23"/>
      <c r="C50" s="22" t="s">
        <v>9</v>
      </c>
      <c r="D50" s="21" t="s">
        <v>8</v>
      </c>
      <c r="E50" s="20">
        <f t="shared" ref="E50:S55" si="70">SUMIF($D$10:$D$47,$D$50:$D$55,E$10:E$47)</f>
        <v>977640</v>
      </c>
      <c r="F50" s="20">
        <f t="shared" si="70"/>
        <v>73420</v>
      </c>
      <c r="G50" s="20">
        <f t="shared" si="70"/>
        <v>0</v>
      </c>
      <c r="H50" s="20">
        <f t="shared" si="33"/>
        <v>1051060</v>
      </c>
      <c r="I50" s="20">
        <f t="shared" si="70"/>
        <v>41392</v>
      </c>
      <c r="J50" s="20">
        <f t="shared" si="70"/>
        <v>20</v>
      </c>
      <c r="K50" s="20">
        <f t="shared" si="70"/>
        <v>0</v>
      </c>
      <c r="L50" s="20">
        <f t="shared" si="35"/>
        <v>41412</v>
      </c>
      <c r="M50" s="20">
        <f t="shared" si="70"/>
        <v>1019032</v>
      </c>
      <c r="N50" s="20">
        <f t="shared" si="70"/>
        <v>73440</v>
      </c>
      <c r="O50" s="20">
        <f t="shared" si="70"/>
        <v>0</v>
      </c>
      <c r="P50" s="20">
        <f t="shared" si="37"/>
        <v>1092472</v>
      </c>
      <c r="Q50" s="20">
        <f t="shared" si="70"/>
        <v>11747</v>
      </c>
      <c r="R50" s="20">
        <f t="shared" si="70"/>
        <v>0</v>
      </c>
      <c r="S50" s="20">
        <f t="shared" si="70"/>
        <v>0</v>
      </c>
      <c r="T50" s="20">
        <f t="shared" si="39"/>
        <v>11747</v>
      </c>
      <c r="U50" s="20">
        <f t="shared" ref="I50:W55" si="71">SUMIF($D$10:$D$47,$D$50:$D$55,U$10:U$47)</f>
        <v>1030779</v>
      </c>
      <c r="V50" s="20">
        <f t="shared" si="71"/>
        <v>73440</v>
      </c>
      <c r="W50" s="20">
        <f t="shared" si="71"/>
        <v>0</v>
      </c>
      <c r="X50" s="20">
        <f t="shared" si="41"/>
        <v>1104219</v>
      </c>
      <c r="Y50" s="20">
        <f t="shared" ref="Y50:AA50" si="72">SUMIF($D$10:$D$47,$D$50:$D$55,Y$10:Y$47)</f>
        <v>-9183</v>
      </c>
      <c r="Z50" s="20">
        <f t="shared" si="72"/>
        <v>0</v>
      </c>
      <c r="AA50" s="20">
        <f t="shared" si="72"/>
        <v>0</v>
      </c>
      <c r="AB50" s="20">
        <f t="shared" si="43"/>
        <v>-9183</v>
      </c>
      <c r="AC50" s="20">
        <f t="shared" ref="Y50:AE55" si="73">SUMIF($D$10:$D$47,$D$50:$D$55,AC$10:AC$47)</f>
        <v>1021596</v>
      </c>
      <c r="AD50" s="20">
        <f t="shared" si="73"/>
        <v>73440</v>
      </c>
      <c r="AE50" s="20">
        <f t="shared" si="73"/>
        <v>0</v>
      </c>
      <c r="AF50" s="20">
        <f t="shared" si="45"/>
        <v>1095036</v>
      </c>
      <c r="AG50" s="20">
        <f t="shared" ref="AG50:AI50" si="74">SUMIF($D$10:$D$47,$D$50:$D$55,AG$10:AG$47)</f>
        <v>2864</v>
      </c>
      <c r="AH50" s="20">
        <f t="shared" si="74"/>
        <v>7259</v>
      </c>
      <c r="AI50" s="20">
        <f t="shared" si="74"/>
        <v>0</v>
      </c>
      <c r="AJ50" s="20">
        <f t="shared" si="47"/>
        <v>10123</v>
      </c>
      <c r="AK50" s="20">
        <f t="shared" ref="AG50:AM55" si="75">SUMIF($D$10:$D$47,$D$50:$D$55,AK$10:AK$47)</f>
        <v>1024460</v>
      </c>
      <c r="AL50" s="20">
        <f t="shared" si="75"/>
        <v>80699</v>
      </c>
      <c r="AM50" s="20">
        <f t="shared" si="75"/>
        <v>0</v>
      </c>
      <c r="AN50" s="20">
        <f t="shared" si="49"/>
        <v>1105159</v>
      </c>
      <c r="AO50" s="20">
        <f t="shared" ref="AO50:AQ50" si="76">SUMIF($D$10:$D$47,$D$50:$D$55,AO$10:AO$47)</f>
        <v>330</v>
      </c>
      <c r="AP50" s="20">
        <f t="shared" si="76"/>
        <v>0</v>
      </c>
      <c r="AQ50" s="20">
        <f t="shared" si="76"/>
        <v>0</v>
      </c>
      <c r="AR50" s="20">
        <f t="shared" si="51"/>
        <v>330</v>
      </c>
      <c r="AS50" s="20">
        <f t="shared" ref="AO50:AU55" si="77">SUMIF($D$10:$D$47,$D$50:$D$55,AS$10:AS$47)</f>
        <v>1024790</v>
      </c>
      <c r="AT50" s="20">
        <f t="shared" si="77"/>
        <v>80699</v>
      </c>
      <c r="AU50" s="20">
        <f t="shared" si="77"/>
        <v>0</v>
      </c>
      <c r="AV50" s="20">
        <f t="shared" si="53"/>
        <v>1105489</v>
      </c>
      <c r="AW50" s="20">
        <f t="shared" ref="AW50:AY50" si="78">SUMIF($D$10:$D$47,$D$50:$D$55,AW$10:AW$47)</f>
        <v>-58673</v>
      </c>
      <c r="AX50" s="20">
        <f t="shared" si="78"/>
        <v>58369</v>
      </c>
      <c r="AY50" s="20">
        <f t="shared" si="78"/>
        <v>0</v>
      </c>
      <c r="AZ50" s="20">
        <f t="shared" si="55"/>
        <v>-304</v>
      </c>
      <c r="BA50" s="20">
        <f t="shared" ref="AW50:BC55" si="79">SUMIF($D$10:$D$47,$D$50:$D$55,BA$10:BA$47)</f>
        <v>966117</v>
      </c>
      <c r="BB50" s="20">
        <f t="shared" si="79"/>
        <v>139068</v>
      </c>
      <c r="BC50" s="20">
        <f t="shared" si="79"/>
        <v>0</v>
      </c>
      <c r="BD50" s="20">
        <f t="shared" si="57"/>
        <v>1105185</v>
      </c>
    </row>
    <row r="51" spans="2:61" ht="30" x14ac:dyDescent="0.2">
      <c r="B51" s="13"/>
      <c r="C51" s="12" t="s">
        <v>7</v>
      </c>
      <c r="D51" s="11" t="s">
        <v>6</v>
      </c>
      <c r="E51" s="2">
        <f t="shared" si="70"/>
        <v>145191</v>
      </c>
      <c r="F51" s="2">
        <f t="shared" si="70"/>
        <v>9548</v>
      </c>
      <c r="G51" s="2">
        <f t="shared" si="70"/>
        <v>0</v>
      </c>
      <c r="H51" s="2">
        <f t="shared" si="33"/>
        <v>154739</v>
      </c>
      <c r="I51" s="2">
        <f t="shared" si="71"/>
        <v>5383</v>
      </c>
      <c r="J51" s="2">
        <f t="shared" si="71"/>
        <v>0</v>
      </c>
      <c r="K51" s="2">
        <f t="shared" si="71"/>
        <v>0</v>
      </c>
      <c r="L51" s="2">
        <f t="shared" si="35"/>
        <v>5383</v>
      </c>
      <c r="M51" s="2">
        <f t="shared" si="71"/>
        <v>150574</v>
      </c>
      <c r="N51" s="2">
        <f t="shared" si="71"/>
        <v>9548</v>
      </c>
      <c r="O51" s="2">
        <f t="shared" si="71"/>
        <v>0</v>
      </c>
      <c r="P51" s="2">
        <f t="shared" si="37"/>
        <v>160122</v>
      </c>
      <c r="Q51" s="2">
        <f t="shared" si="71"/>
        <v>1749</v>
      </c>
      <c r="R51" s="2">
        <f t="shared" si="71"/>
        <v>0</v>
      </c>
      <c r="S51" s="2">
        <f t="shared" si="71"/>
        <v>0</v>
      </c>
      <c r="T51" s="2">
        <f t="shared" si="39"/>
        <v>1749</v>
      </c>
      <c r="U51" s="2">
        <f t="shared" si="71"/>
        <v>152323</v>
      </c>
      <c r="V51" s="2">
        <f t="shared" si="71"/>
        <v>9548</v>
      </c>
      <c r="W51" s="2">
        <f t="shared" si="71"/>
        <v>0</v>
      </c>
      <c r="X51" s="2">
        <f t="shared" si="41"/>
        <v>161871</v>
      </c>
      <c r="Y51" s="2">
        <f t="shared" si="73"/>
        <v>444</v>
      </c>
      <c r="Z51" s="2">
        <f t="shared" si="73"/>
        <v>0</v>
      </c>
      <c r="AA51" s="2">
        <f t="shared" si="73"/>
        <v>0</v>
      </c>
      <c r="AB51" s="2">
        <f t="shared" si="43"/>
        <v>444</v>
      </c>
      <c r="AC51" s="2">
        <f t="shared" si="73"/>
        <v>152767</v>
      </c>
      <c r="AD51" s="2">
        <f t="shared" si="73"/>
        <v>9548</v>
      </c>
      <c r="AE51" s="2">
        <f t="shared" si="73"/>
        <v>0</v>
      </c>
      <c r="AF51" s="2">
        <f t="shared" si="45"/>
        <v>162315</v>
      </c>
      <c r="AG51" s="2">
        <f t="shared" si="75"/>
        <v>1275</v>
      </c>
      <c r="AH51" s="2">
        <f t="shared" si="75"/>
        <v>0</v>
      </c>
      <c r="AI51" s="2">
        <f t="shared" si="75"/>
        <v>0</v>
      </c>
      <c r="AJ51" s="2">
        <f t="shared" si="47"/>
        <v>1275</v>
      </c>
      <c r="AK51" s="2">
        <f t="shared" si="75"/>
        <v>154042</v>
      </c>
      <c r="AL51" s="2">
        <f t="shared" si="75"/>
        <v>9548</v>
      </c>
      <c r="AM51" s="2">
        <f t="shared" si="75"/>
        <v>0</v>
      </c>
      <c r="AN51" s="2">
        <f t="shared" si="49"/>
        <v>163590</v>
      </c>
      <c r="AO51" s="2">
        <f t="shared" si="77"/>
        <v>393</v>
      </c>
      <c r="AP51" s="2">
        <f t="shared" si="77"/>
        <v>-124</v>
      </c>
      <c r="AQ51" s="2">
        <f t="shared" si="77"/>
        <v>0</v>
      </c>
      <c r="AR51" s="2">
        <f t="shared" si="51"/>
        <v>269</v>
      </c>
      <c r="AS51" s="2">
        <f t="shared" si="77"/>
        <v>154435</v>
      </c>
      <c r="AT51" s="2">
        <f t="shared" si="77"/>
        <v>9424</v>
      </c>
      <c r="AU51" s="2">
        <f t="shared" si="77"/>
        <v>0</v>
      </c>
      <c r="AV51" s="2">
        <f t="shared" si="53"/>
        <v>163859</v>
      </c>
      <c r="AW51" s="2">
        <f t="shared" si="79"/>
        <v>-1408</v>
      </c>
      <c r="AX51" s="2">
        <f t="shared" si="79"/>
        <v>2076</v>
      </c>
      <c r="AY51" s="2">
        <f t="shared" si="79"/>
        <v>0</v>
      </c>
      <c r="AZ51" s="2">
        <f t="shared" si="55"/>
        <v>668</v>
      </c>
      <c r="BA51" s="2">
        <f t="shared" si="79"/>
        <v>153027</v>
      </c>
      <c r="BB51" s="2">
        <f t="shared" si="79"/>
        <v>11500</v>
      </c>
      <c r="BC51" s="2">
        <f t="shared" si="79"/>
        <v>0</v>
      </c>
      <c r="BD51" s="2">
        <f t="shared" si="57"/>
        <v>164527</v>
      </c>
    </row>
    <row r="52" spans="2:61" ht="23.25" customHeight="1" x14ac:dyDescent="0.2">
      <c r="B52" s="13"/>
      <c r="C52" s="12" t="s">
        <v>5</v>
      </c>
      <c r="D52" s="11" t="s">
        <v>4</v>
      </c>
      <c r="E52" s="2">
        <f t="shared" si="70"/>
        <v>300556</v>
      </c>
      <c r="F52" s="2">
        <f t="shared" si="70"/>
        <v>8228</v>
      </c>
      <c r="G52" s="2">
        <f t="shared" si="70"/>
        <v>0</v>
      </c>
      <c r="H52" s="2">
        <f t="shared" si="33"/>
        <v>308784</v>
      </c>
      <c r="I52" s="2">
        <f t="shared" si="71"/>
        <v>0</v>
      </c>
      <c r="J52" s="2">
        <f t="shared" si="71"/>
        <v>0</v>
      </c>
      <c r="K52" s="2">
        <f t="shared" si="71"/>
        <v>0</v>
      </c>
      <c r="L52" s="2">
        <f t="shared" si="35"/>
        <v>0</v>
      </c>
      <c r="M52" s="2">
        <f t="shared" si="71"/>
        <v>300556</v>
      </c>
      <c r="N52" s="2">
        <f t="shared" si="71"/>
        <v>8228</v>
      </c>
      <c r="O52" s="2">
        <f t="shared" si="71"/>
        <v>0</v>
      </c>
      <c r="P52" s="2">
        <f t="shared" si="37"/>
        <v>308784</v>
      </c>
      <c r="Q52" s="2">
        <f t="shared" si="71"/>
        <v>4082</v>
      </c>
      <c r="R52" s="2">
        <f t="shared" si="71"/>
        <v>0</v>
      </c>
      <c r="S52" s="2">
        <f t="shared" si="71"/>
        <v>0</v>
      </c>
      <c r="T52" s="2">
        <f t="shared" si="39"/>
        <v>4082</v>
      </c>
      <c r="U52" s="2">
        <f t="shared" si="71"/>
        <v>304638</v>
      </c>
      <c r="V52" s="2">
        <f t="shared" si="71"/>
        <v>8228</v>
      </c>
      <c r="W52" s="2">
        <f t="shared" si="71"/>
        <v>0</v>
      </c>
      <c r="X52" s="2">
        <f t="shared" si="41"/>
        <v>312866</v>
      </c>
      <c r="Y52" s="2">
        <f t="shared" si="73"/>
        <v>-3228</v>
      </c>
      <c r="Z52" s="2">
        <f t="shared" si="73"/>
        <v>0</v>
      </c>
      <c r="AA52" s="2">
        <f t="shared" si="73"/>
        <v>0</v>
      </c>
      <c r="AB52" s="2">
        <f t="shared" si="43"/>
        <v>-3228</v>
      </c>
      <c r="AC52" s="2">
        <f t="shared" si="73"/>
        <v>301410</v>
      </c>
      <c r="AD52" s="2">
        <f t="shared" si="73"/>
        <v>8228</v>
      </c>
      <c r="AE52" s="2">
        <f t="shared" si="73"/>
        <v>0</v>
      </c>
      <c r="AF52" s="2">
        <f t="shared" si="45"/>
        <v>309638</v>
      </c>
      <c r="AG52" s="2">
        <f t="shared" si="75"/>
        <v>-15121</v>
      </c>
      <c r="AH52" s="2">
        <f t="shared" si="75"/>
        <v>0</v>
      </c>
      <c r="AI52" s="2">
        <f t="shared" si="75"/>
        <v>0</v>
      </c>
      <c r="AJ52" s="2">
        <f t="shared" si="47"/>
        <v>-15121</v>
      </c>
      <c r="AK52" s="2">
        <f t="shared" si="75"/>
        <v>286289</v>
      </c>
      <c r="AL52" s="2">
        <f t="shared" si="75"/>
        <v>8228</v>
      </c>
      <c r="AM52" s="2">
        <f t="shared" si="75"/>
        <v>0</v>
      </c>
      <c r="AN52" s="2">
        <f t="shared" si="49"/>
        <v>294517</v>
      </c>
      <c r="AO52" s="2">
        <f t="shared" si="77"/>
        <v>-599</v>
      </c>
      <c r="AP52" s="2">
        <f t="shared" si="77"/>
        <v>0</v>
      </c>
      <c r="AQ52" s="2">
        <f t="shared" si="77"/>
        <v>0</v>
      </c>
      <c r="AR52" s="2">
        <f t="shared" si="51"/>
        <v>-599</v>
      </c>
      <c r="AS52" s="2">
        <f t="shared" si="77"/>
        <v>285690</v>
      </c>
      <c r="AT52" s="2">
        <f t="shared" si="77"/>
        <v>8228</v>
      </c>
      <c r="AU52" s="2">
        <f t="shared" si="77"/>
        <v>0</v>
      </c>
      <c r="AV52" s="2">
        <f t="shared" si="53"/>
        <v>293918</v>
      </c>
      <c r="AW52" s="2">
        <f t="shared" si="79"/>
        <v>-1584</v>
      </c>
      <c r="AX52" s="2">
        <f t="shared" si="79"/>
        <v>1220</v>
      </c>
      <c r="AY52" s="2">
        <f t="shared" si="79"/>
        <v>0</v>
      </c>
      <c r="AZ52" s="2">
        <f t="shared" si="55"/>
        <v>-364</v>
      </c>
      <c r="BA52" s="2">
        <f t="shared" si="79"/>
        <v>284106</v>
      </c>
      <c r="BB52" s="2">
        <f t="shared" si="79"/>
        <v>9448</v>
      </c>
      <c r="BC52" s="2">
        <f t="shared" si="79"/>
        <v>0</v>
      </c>
      <c r="BD52" s="2">
        <f t="shared" si="57"/>
        <v>293554</v>
      </c>
    </row>
    <row r="53" spans="2:61" s="14" customFormat="1" ht="21.75" hidden="1" customHeight="1" outlineLevel="1" x14ac:dyDescent="0.2">
      <c r="B53" s="19"/>
      <c r="C53" s="18"/>
      <c r="D53" s="17" t="s">
        <v>10</v>
      </c>
      <c r="E53" s="15">
        <f t="shared" si="70"/>
        <v>0</v>
      </c>
      <c r="F53" s="15">
        <f t="shared" si="70"/>
        <v>0</v>
      </c>
      <c r="G53" s="15">
        <f t="shared" si="70"/>
        <v>0</v>
      </c>
      <c r="H53" s="16">
        <f t="shared" si="33"/>
        <v>0</v>
      </c>
      <c r="I53" s="15">
        <f t="shared" si="71"/>
        <v>0</v>
      </c>
      <c r="J53" s="15">
        <f t="shared" si="71"/>
        <v>0</v>
      </c>
      <c r="K53" s="15">
        <f t="shared" si="71"/>
        <v>0</v>
      </c>
      <c r="L53" s="16">
        <f t="shared" si="35"/>
        <v>0</v>
      </c>
      <c r="M53" s="15">
        <f t="shared" si="71"/>
        <v>0</v>
      </c>
      <c r="N53" s="15">
        <f t="shared" si="71"/>
        <v>0</v>
      </c>
      <c r="O53" s="15">
        <f t="shared" si="71"/>
        <v>0</v>
      </c>
      <c r="P53" s="16">
        <f t="shared" si="37"/>
        <v>0</v>
      </c>
      <c r="Q53" s="15">
        <f t="shared" si="71"/>
        <v>0</v>
      </c>
      <c r="R53" s="15">
        <f t="shared" si="71"/>
        <v>0</v>
      </c>
      <c r="S53" s="15">
        <f t="shared" si="71"/>
        <v>0</v>
      </c>
      <c r="T53" s="16">
        <f t="shared" si="39"/>
        <v>0</v>
      </c>
      <c r="U53" s="15">
        <f t="shared" si="71"/>
        <v>0</v>
      </c>
      <c r="V53" s="15">
        <f t="shared" si="71"/>
        <v>0</v>
      </c>
      <c r="W53" s="15">
        <f t="shared" si="71"/>
        <v>0</v>
      </c>
      <c r="X53" s="16">
        <f t="shared" si="41"/>
        <v>0</v>
      </c>
      <c r="Y53" s="15">
        <f t="shared" si="73"/>
        <v>0</v>
      </c>
      <c r="Z53" s="15">
        <f t="shared" si="73"/>
        <v>0</v>
      </c>
      <c r="AA53" s="15">
        <f t="shared" si="73"/>
        <v>0</v>
      </c>
      <c r="AB53" s="16">
        <f t="shared" si="43"/>
        <v>0</v>
      </c>
      <c r="AC53" s="15">
        <f t="shared" si="73"/>
        <v>0</v>
      </c>
      <c r="AD53" s="15">
        <f t="shared" si="73"/>
        <v>0</v>
      </c>
      <c r="AE53" s="15">
        <f t="shared" si="73"/>
        <v>0</v>
      </c>
      <c r="AF53" s="16">
        <f t="shared" si="45"/>
        <v>0</v>
      </c>
      <c r="AG53" s="15">
        <f t="shared" si="75"/>
        <v>0</v>
      </c>
      <c r="AH53" s="15">
        <f t="shared" si="75"/>
        <v>0</v>
      </c>
      <c r="AI53" s="15">
        <f t="shared" si="75"/>
        <v>0</v>
      </c>
      <c r="AJ53" s="16">
        <f t="shared" si="47"/>
        <v>0</v>
      </c>
      <c r="AK53" s="15">
        <f t="shared" si="75"/>
        <v>0</v>
      </c>
      <c r="AL53" s="15">
        <f t="shared" si="75"/>
        <v>0</v>
      </c>
      <c r="AM53" s="15">
        <f t="shared" si="75"/>
        <v>0</v>
      </c>
      <c r="AN53" s="16">
        <f t="shared" si="49"/>
        <v>0</v>
      </c>
      <c r="AO53" s="15">
        <f t="shared" si="77"/>
        <v>0</v>
      </c>
      <c r="AP53" s="15">
        <f t="shared" si="77"/>
        <v>0</v>
      </c>
      <c r="AQ53" s="15">
        <f t="shared" si="77"/>
        <v>0</v>
      </c>
      <c r="AR53" s="16">
        <f t="shared" si="51"/>
        <v>0</v>
      </c>
      <c r="AS53" s="15">
        <f t="shared" si="77"/>
        <v>0</v>
      </c>
      <c r="AT53" s="15">
        <f t="shared" si="77"/>
        <v>0</v>
      </c>
      <c r="AU53" s="15">
        <f t="shared" si="77"/>
        <v>0</v>
      </c>
      <c r="AV53" s="16">
        <f t="shared" si="53"/>
        <v>0</v>
      </c>
      <c r="AW53" s="15">
        <f t="shared" si="79"/>
        <v>0</v>
      </c>
      <c r="AX53" s="15">
        <f t="shared" si="79"/>
        <v>0</v>
      </c>
      <c r="AY53" s="15">
        <f t="shared" si="79"/>
        <v>0</v>
      </c>
      <c r="AZ53" s="16">
        <f t="shared" si="55"/>
        <v>0</v>
      </c>
      <c r="BA53" s="15">
        <f t="shared" si="79"/>
        <v>0</v>
      </c>
      <c r="BB53" s="15">
        <f t="shared" si="79"/>
        <v>0</v>
      </c>
      <c r="BC53" s="15">
        <f t="shared" si="79"/>
        <v>0</v>
      </c>
      <c r="BD53" s="16">
        <f t="shared" si="57"/>
        <v>0</v>
      </c>
      <c r="BF53" s="1"/>
      <c r="BG53" s="1"/>
      <c r="BH53" s="1"/>
      <c r="BI53" s="1"/>
    </row>
    <row r="54" spans="2:61" ht="23.25" customHeight="1" collapsed="1" x14ac:dyDescent="0.2">
      <c r="B54" s="13"/>
      <c r="C54" s="12" t="s">
        <v>3</v>
      </c>
      <c r="D54" s="11" t="s">
        <v>2</v>
      </c>
      <c r="E54" s="2">
        <f t="shared" si="70"/>
        <v>0</v>
      </c>
      <c r="F54" s="2">
        <f t="shared" si="70"/>
        <v>0</v>
      </c>
      <c r="G54" s="2">
        <f t="shared" si="70"/>
        <v>0</v>
      </c>
      <c r="H54" s="2">
        <f t="shared" si="33"/>
        <v>0</v>
      </c>
      <c r="I54" s="2">
        <f t="shared" si="71"/>
        <v>0</v>
      </c>
      <c r="J54" s="2">
        <f t="shared" si="71"/>
        <v>0</v>
      </c>
      <c r="K54" s="2">
        <f t="shared" si="71"/>
        <v>0</v>
      </c>
      <c r="L54" s="2">
        <f t="shared" si="35"/>
        <v>0</v>
      </c>
      <c r="M54" s="2">
        <f t="shared" si="71"/>
        <v>0</v>
      </c>
      <c r="N54" s="2">
        <f t="shared" si="71"/>
        <v>0</v>
      </c>
      <c r="O54" s="2">
        <f t="shared" si="71"/>
        <v>0</v>
      </c>
      <c r="P54" s="2">
        <f t="shared" si="37"/>
        <v>0</v>
      </c>
      <c r="Q54" s="2">
        <f t="shared" si="71"/>
        <v>0</v>
      </c>
      <c r="R54" s="2">
        <f t="shared" si="71"/>
        <v>0</v>
      </c>
      <c r="S54" s="2">
        <f t="shared" si="71"/>
        <v>0</v>
      </c>
      <c r="T54" s="2">
        <f t="shared" si="39"/>
        <v>0</v>
      </c>
      <c r="U54" s="2">
        <f t="shared" si="71"/>
        <v>0</v>
      </c>
      <c r="V54" s="2">
        <f t="shared" si="71"/>
        <v>0</v>
      </c>
      <c r="W54" s="2">
        <f t="shared" si="71"/>
        <v>0</v>
      </c>
      <c r="X54" s="2">
        <f t="shared" si="41"/>
        <v>0</v>
      </c>
      <c r="Y54" s="2">
        <f t="shared" si="73"/>
        <v>0</v>
      </c>
      <c r="Z54" s="2">
        <f t="shared" si="73"/>
        <v>0</v>
      </c>
      <c r="AA54" s="2">
        <f t="shared" si="73"/>
        <v>0</v>
      </c>
      <c r="AB54" s="2">
        <f t="shared" si="43"/>
        <v>0</v>
      </c>
      <c r="AC54" s="2">
        <f t="shared" si="73"/>
        <v>0</v>
      </c>
      <c r="AD54" s="2">
        <f t="shared" si="73"/>
        <v>0</v>
      </c>
      <c r="AE54" s="2">
        <f t="shared" si="73"/>
        <v>0</v>
      </c>
      <c r="AF54" s="2">
        <f t="shared" si="45"/>
        <v>0</v>
      </c>
      <c r="AG54" s="2">
        <f t="shared" si="75"/>
        <v>0</v>
      </c>
      <c r="AH54" s="2">
        <f t="shared" si="75"/>
        <v>0</v>
      </c>
      <c r="AI54" s="2">
        <f t="shared" si="75"/>
        <v>0</v>
      </c>
      <c r="AJ54" s="2">
        <f t="shared" si="47"/>
        <v>0</v>
      </c>
      <c r="AK54" s="2">
        <f t="shared" si="75"/>
        <v>0</v>
      </c>
      <c r="AL54" s="2">
        <f t="shared" si="75"/>
        <v>0</v>
      </c>
      <c r="AM54" s="2">
        <f t="shared" si="75"/>
        <v>0</v>
      </c>
      <c r="AN54" s="2">
        <f t="shared" si="49"/>
        <v>0</v>
      </c>
      <c r="AO54" s="2">
        <f t="shared" si="77"/>
        <v>0</v>
      </c>
      <c r="AP54" s="2">
        <f t="shared" si="77"/>
        <v>0</v>
      </c>
      <c r="AQ54" s="2">
        <f t="shared" si="77"/>
        <v>0</v>
      </c>
      <c r="AR54" s="2">
        <f t="shared" si="51"/>
        <v>0</v>
      </c>
      <c r="AS54" s="2">
        <f t="shared" si="77"/>
        <v>0</v>
      </c>
      <c r="AT54" s="2">
        <f t="shared" si="77"/>
        <v>0</v>
      </c>
      <c r="AU54" s="2">
        <f t="shared" si="77"/>
        <v>0</v>
      </c>
      <c r="AV54" s="2">
        <f t="shared" si="53"/>
        <v>0</v>
      </c>
      <c r="AW54" s="2">
        <f t="shared" si="79"/>
        <v>0</v>
      </c>
      <c r="AX54" s="2">
        <f t="shared" si="79"/>
        <v>0</v>
      </c>
      <c r="AY54" s="2">
        <f t="shared" si="79"/>
        <v>0</v>
      </c>
      <c r="AZ54" s="2">
        <f t="shared" si="55"/>
        <v>0</v>
      </c>
      <c r="BA54" s="2">
        <f t="shared" si="79"/>
        <v>0</v>
      </c>
      <c r="BB54" s="2">
        <f t="shared" si="79"/>
        <v>0</v>
      </c>
      <c r="BC54" s="2">
        <f t="shared" si="79"/>
        <v>0</v>
      </c>
      <c r="BD54" s="2">
        <f t="shared" si="57"/>
        <v>0</v>
      </c>
    </row>
    <row r="55" spans="2:61" ht="23.25" customHeight="1" thickBot="1" x14ac:dyDescent="0.25">
      <c r="B55" s="10"/>
      <c r="C55" s="9" t="s">
        <v>1</v>
      </c>
      <c r="D55" s="8" t="s">
        <v>0</v>
      </c>
      <c r="E55" s="7">
        <f t="shared" si="70"/>
        <v>2025</v>
      </c>
      <c r="F55" s="7">
        <f t="shared" si="70"/>
        <v>0</v>
      </c>
      <c r="G55" s="7">
        <f t="shared" si="70"/>
        <v>0</v>
      </c>
      <c r="H55" s="7">
        <f t="shared" si="33"/>
        <v>2025</v>
      </c>
      <c r="I55" s="7">
        <f t="shared" si="71"/>
        <v>0</v>
      </c>
      <c r="J55" s="7">
        <f t="shared" si="71"/>
        <v>0</v>
      </c>
      <c r="K55" s="7">
        <f t="shared" si="71"/>
        <v>0</v>
      </c>
      <c r="L55" s="7">
        <f t="shared" si="35"/>
        <v>0</v>
      </c>
      <c r="M55" s="7">
        <f t="shared" si="71"/>
        <v>2025</v>
      </c>
      <c r="N55" s="7">
        <f t="shared" si="71"/>
        <v>0</v>
      </c>
      <c r="O55" s="7">
        <f t="shared" si="71"/>
        <v>0</v>
      </c>
      <c r="P55" s="7">
        <f t="shared" si="37"/>
        <v>2025</v>
      </c>
      <c r="Q55" s="7">
        <f t="shared" si="71"/>
        <v>0</v>
      </c>
      <c r="R55" s="7">
        <f t="shared" si="71"/>
        <v>0</v>
      </c>
      <c r="S55" s="7">
        <f t="shared" si="71"/>
        <v>0</v>
      </c>
      <c r="T55" s="7">
        <f t="shared" si="39"/>
        <v>0</v>
      </c>
      <c r="U55" s="7">
        <f t="shared" si="71"/>
        <v>2025</v>
      </c>
      <c r="V55" s="7">
        <f t="shared" si="71"/>
        <v>0</v>
      </c>
      <c r="W55" s="7">
        <f t="shared" si="71"/>
        <v>0</v>
      </c>
      <c r="X55" s="7">
        <f t="shared" si="41"/>
        <v>2025</v>
      </c>
      <c r="Y55" s="7">
        <f t="shared" si="73"/>
        <v>-2025</v>
      </c>
      <c r="Z55" s="7">
        <f t="shared" si="73"/>
        <v>0</v>
      </c>
      <c r="AA55" s="7">
        <f t="shared" si="73"/>
        <v>0</v>
      </c>
      <c r="AB55" s="7">
        <f t="shared" si="43"/>
        <v>-2025</v>
      </c>
      <c r="AC55" s="7">
        <f t="shared" si="73"/>
        <v>0</v>
      </c>
      <c r="AD55" s="7">
        <f t="shared" si="73"/>
        <v>0</v>
      </c>
      <c r="AE55" s="7">
        <f t="shared" si="73"/>
        <v>0</v>
      </c>
      <c r="AF55" s="7">
        <f t="shared" si="45"/>
        <v>0</v>
      </c>
      <c r="AG55" s="7">
        <f t="shared" si="75"/>
        <v>0</v>
      </c>
      <c r="AH55" s="7">
        <f t="shared" si="75"/>
        <v>0</v>
      </c>
      <c r="AI55" s="7">
        <f t="shared" si="75"/>
        <v>0</v>
      </c>
      <c r="AJ55" s="7">
        <f t="shared" si="47"/>
        <v>0</v>
      </c>
      <c r="AK55" s="7">
        <f t="shared" si="75"/>
        <v>0</v>
      </c>
      <c r="AL55" s="7">
        <f t="shared" si="75"/>
        <v>0</v>
      </c>
      <c r="AM55" s="7">
        <f t="shared" si="75"/>
        <v>0</v>
      </c>
      <c r="AN55" s="7">
        <f t="shared" si="49"/>
        <v>0</v>
      </c>
      <c r="AO55" s="7">
        <f t="shared" si="77"/>
        <v>0</v>
      </c>
      <c r="AP55" s="7">
        <f t="shared" si="77"/>
        <v>0</v>
      </c>
      <c r="AQ55" s="7">
        <f t="shared" si="77"/>
        <v>0</v>
      </c>
      <c r="AR55" s="7">
        <f t="shared" si="51"/>
        <v>0</v>
      </c>
      <c r="AS55" s="7">
        <f t="shared" si="77"/>
        <v>0</v>
      </c>
      <c r="AT55" s="7">
        <f t="shared" si="77"/>
        <v>0</v>
      </c>
      <c r="AU55" s="7">
        <f t="shared" si="77"/>
        <v>0</v>
      </c>
      <c r="AV55" s="7">
        <f t="shared" si="53"/>
        <v>0</v>
      </c>
      <c r="AW55" s="7">
        <f t="shared" si="79"/>
        <v>0</v>
      </c>
      <c r="AX55" s="7">
        <f t="shared" si="79"/>
        <v>0</v>
      </c>
      <c r="AY55" s="7">
        <f t="shared" si="79"/>
        <v>0</v>
      </c>
      <c r="AZ55" s="7">
        <f t="shared" si="55"/>
        <v>0</v>
      </c>
      <c r="BA55" s="7">
        <f t="shared" si="79"/>
        <v>0</v>
      </c>
      <c r="BB55" s="7">
        <f t="shared" si="79"/>
        <v>0</v>
      </c>
      <c r="BC55" s="7">
        <f t="shared" si="79"/>
        <v>0</v>
      </c>
      <c r="BD55" s="7">
        <f t="shared" si="57"/>
        <v>0</v>
      </c>
    </row>
    <row r="56" spans="2:61" ht="17.100000000000001" customHeight="1" x14ac:dyDescent="0.2">
      <c r="B56" s="6" t="s">
        <v>37</v>
      </c>
      <c r="C56" s="5"/>
      <c r="D56" s="5"/>
      <c r="F56" s="3"/>
      <c r="J56" s="3"/>
      <c r="N56" s="3"/>
      <c r="R56" s="3"/>
      <c r="V56" s="3"/>
      <c r="X56" s="82" t="s">
        <v>32</v>
      </c>
      <c r="Z56" s="3"/>
      <c r="AD56" s="3"/>
      <c r="AF56" s="82" t="s">
        <v>32</v>
      </c>
      <c r="AH56" s="3"/>
      <c r="AL56" s="3"/>
      <c r="AN56" s="82" t="s">
        <v>32</v>
      </c>
      <c r="AP56" s="3"/>
      <c r="AT56" s="3"/>
      <c r="AV56" s="82" t="s">
        <v>32</v>
      </c>
      <c r="AX56" s="3"/>
      <c r="BB56" s="3"/>
      <c r="BD56" s="82" t="s">
        <v>32</v>
      </c>
    </row>
    <row r="57" spans="2:61" ht="17.100000000000001" customHeight="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</row>
    <row r="58" spans="2:61" ht="12.75" customHeight="1" outlineLevel="1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2:61" ht="12.75" customHeight="1" outlineLevel="1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2:61" ht="17.25" customHeight="1" outlineLevel="1" x14ac:dyDescent="0.2">
      <c r="B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</row>
    <row r="61" spans="2:61" ht="15.75" customHeight="1" outlineLevel="1" x14ac:dyDescent="0.2">
      <c r="B61" s="113"/>
      <c r="C61" s="115"/>
      <c r="D61" s="115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7"/>
    </row>
    <row r="62" spans="2:61" ht="22.5" customHeight="1" outlineLevel="1" x14ac:dyDescent="0.2">
      <c r="B62" s="114"/>
      <c r="C62" s="118"/>
      <c r="D62" s="119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17"/>
    </row>
    <row r="63" spans="2:61" ht="28.5" customHeight="1" outlineLevel="1" x14ac:dyDescent="0.2">
      <c r="B63" s="114"/>
      <c r="C63" s="115"/>
      <c r="D63" s="121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2"/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17"/>
    </row>
    <row r="64" spans="2:61" ht="30" customHeight="1" outlineLevel="1" x14ac:dyDescent="0.2">
      <c r="B64" s="114"/>
      <c r="C64" s="118"/>
      <c r="D64" s="119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17"/>
    </row>
    <row r="65" spans="2:57" ht="15.75" customHeight="1" outlineLevel="1" x14ac:dyDescent="0.2">
      <c r="B65" s="114"/>
      <c r="C65" s="115"/>
      <c r="D65" s="121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17"/>
    </row>
    <row r="66" spans="2:57" ht="15.75" customHeight="1" outlineLevel="1" x14ac:dyDescent="0.2">
      <c r="B66" s="114"/>
      <c r="C66" s="118"/>
      <c r="D66" s="119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17"/>
    </row>
    <row r="67" spans="2:57" ht="15.75" customHeight="1" outlineLevel="1" x14ac:dyDescent="0.2">
      <c r="B67" s="114"/>
      <c r="C67" s="123"/>
      <c r="D67" s="121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17"/>
    </row>
    <row r="68" spans="2:57" ht="15.75" customHeight="1" outlineLevel="1" x14ac:dyDescent="0.2">
      <c r="B68" s="114"/>
      <c r="C68" s="118"/>
      <c r="D68" s="119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17"/>
    </row>
    <row r="69" spans="2:57" ht="15.75" customHeight="1" outlineLevel="1" x14ac:dyDescent="0.2">
      <c r="B69" s="114"/>
      <c r="C69" s="115"/>
      <c r="D69" s="121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17"/>
    </row>
    <row r="70" spans="2:57" ht="16.5" customHeight="1" outlineLevel="1" x14ac:dyDescent="0.2">
      <c r="B70" s="114"/>
      <c r="C70" s="118"/>
      <c r="D70" s="119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17"/>
    </row>
    <row r="71" spans="2:57" ht="15.75" customHeight="1" outlineLevel="1" x14ac:dyDescent="0.2">
      <c r="B71" s="114"/>
      <c r="C71" s="115"/>
      <c r="D71" s="121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17"/>
    </row>
    <row r="72" spans="2:57" ht="22.5" customHeight="1" outlineLevel="1" x14ac:dyDescent="0.2">
      <c r="B72" s="114"/>
      <c r="C72" s="115"/>
      <c r="D72" s="118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17"/>
    </row>
    <row r="73" spans="2:57" ht="15.75" customHeight="1" outlineLevel="1" x14ac:dyDescent="0.2">
      <c r="B73" s="114"/>
      <c r="C73" s="115"/>
      <c r="D73" s="121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17"/>
    </row>
    <row r="74" spans="2:57" ht="12.75" customHeight="1" outlineLevel="1" x14ac:dyDescent="0.2">
      <c r="B74" s="114"/>
      <c r="C74" s="115"/>
      <c r="D74" s="115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7"/>
    </row>
    <row r="75" spans="2:57" ht="12.75" customHeight="1" outlineLevel="1" x14ac:dyDescent="0.2">
      <c r="B75" s="114"/>
      <c r="C75" s="115"/>
      <c r="D75" s="115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7"/>
    </row>
    <row r="76" spans="2:57" ht="12.75" customHeight="1" outlineLevel="1" x14ac:dyDescent="0.2">
      <c r="B76" s="114"/>
      <c r="C76" s="115"/>
      <c r="D76" s="115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7"/>
    </row>
    <row r="77" spans="2:57" ht="15.75" customHeight="1" outlineLevel="1" x14ac:dyDescent="0.2">
      <c r="B77" s="114"/>
      <c r="C77" s="125"/>
      <c r="D77" s="115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7"/>
    </row>
    <row r="78" spans="2:57" ht="24.75" customHeight="1" outlineLevel="1" x14ac:dyDescent="0.2">
      <c r="B78" s="114"/>
      <c r="C78" s="118"/>
      <c r="D78" s="119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17"/>
    </row>
    <row r="79" spans="2:57" ht="20.25" customHeight="1" outlineLevel="1" x14ac:dyDescent="0.2">
      <c r="B79" s="114"/>
      <c r="C79" s="126"/>
      <c r="D79" s="127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17"/>
    </row>
    <row r="80" spans="2:57" ht="30" customHeight="1" outlineLevel="1" x14ac:dyDescent="0.2">
      <c r="B80" s="114"/>
      <c r="C80" s="118"/>
      <c r="D80" s="119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17"/>
    </row>
    <row r="81" spans="2:57" ht="15.75" customHeight="1" outlineLevel="1" x14ac:dyDescent="0.2">
      <c r="B81" s="114"/>
      <c r="C81" s="126"/>
      <c r="D81" s="127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17"/>
    </row>
    <row r="82" spans="2:57" ht="15.75" customHeight="1" outlineLevel="1" x14ac:dyDescent="0.2">
      <c r="B82" s="114"/>
      <c r="C82" s="118"/>
      <c r="D82" s="119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17"/>
    </row>
    <row r="83" spans="2:57" ht="15.75" customHeight="1" outlineLevel="1" x14ac:dyDescent="0.2">
      <c r="B83" s="114"/>
      <c r="C83" s="126"/>
      <c r="D83" s="127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28"/>
      <c r="BE83" s="117"/>
    </row>
    <row r="84" spans="2:57" ht="15.75" customHeight="1" outlineLevel="1" x14ac:dyDescent="0.2">
      <c r="B84" s="114"/>
      <c r="C84" s="118"/>
      <c r="D84" s="119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20"/>
      <c r="BE84" s="117"/>
    </row>
    <row r="85" spans="2:57" ht="15.75" customHeight="1" outlineLevel="1" x14ac:dyDescent="0.2">
      <c r="B85" s="114"/>
      <c r="C85" s="126"/>
      <c r="D85" s="127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28"/>
      <c r="BE85" s="117"/>
    </row>
    <row r="86" spans="2:57" ht="15.75" customHeight="1" outlineLevel="1" x14ac:dyDescent="0.2">
      <c r="B86" s="114"/>
      <c r="C86" s="118"/>
      <c r="D86" s="119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  <c r="BD86" s="120"/>
      <c r="BE86" s="117"/>
    </row>
    <row r="87" spans="2:57" ht="16.5" customHeight="1" outlineLevel="1" x14ac:dyDescent="0.2">
      <c r="B87" s="114"/>
      <c r="C87" s="126"/>
      <c r="D87" s="127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28"/>
      <c r="BE87" s="117"/>
    </row>
    <row r="88" spans="2:57" x14ac:dyDescent="0.2"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</row>
  </sheetData>
  <sheetProtection algorithmName="SHA-512" hashValue="SnasDHUyLJ8xpcDJyb9UubICHIn5nLPG/YMpIK7WYaiSKfsyMNybDKFdYiGtoUIJFCzWvPiZkgcJ49ZbsdsOyA==" saltValue="U+4LqyQH4vTrcg9C8wcKtw==" spinCount="100000" sheet="1" objects="1" scenarios="1" selectLockedCells="1" selectUnlockedCells="1"/>
  <autoFilter ref="C1:C87"/>
  <mergeCells count="29">
    <mergeCell ref="Y7:AB7"/>
    <mergeCell ref="AW6:AZ6"/>
    <mergeCell ref="BA6:BD7"/>
    <mergeCell ref="AW7:AZ7"/>
    <mergeCell ref="AO6:AR6"/>
    <mergeCell ref="AS6:AV7"/>
    <mergeCell ref="AO7:AR7"/>
    <mergeCell ref="U6:X7"/>
    <mergeCell ref="M6:P7"/>
    <mergeCell ref="B4:BD4"/>
    <mergeCell ref="C39:D39"/>
    <mergeCell ref="C29:D29"/>
    <mergeCell ref="B8:D8"/>
    <mergeCell ref="C26:D26"/>
    <mergeCell ref="C16:D16"/>
    <mergeCell ref="C35:D35"/>
    <mergeCell ref="C21:D21"/>
    <mergeCell ref="C10:D10"/>
    <mergeCell ref="AG6:AJ6"/>
    <mergeCell ref="AK6:AN7"/>
    <mergeCell ref="AG7:AJ7"/>
    <mergeCell ref="Y6:AB6"/>
    <mergeCell ref="AC6:AF7"/>
    <mergeCell ref="E6:H7"/>
    <mergeCell ref="B6:D7"/>
    <mergeCell ref="I6:L6"/>
    <mergeCell ref="I7:L7"/>
    <mergeCell ref="Q6:T6"/>
    <mergeCell ref="Q7:T7"/>
  </mergeCells>
  <printOptions horizontalCentered="1"/>
  <pageMargins left="0.70866141732283472" right="0.35433070866141736" top="0.70866141732283472" bottom="0.39370078740157483" header="0.55118110236220474" footer="0.23622047244094491"/>
  <pageSetup paperSize="9" scale="50" orientation="portrait" r:id="rId1"/>
  <headerFooter>
    <oddHeader>&amp;R&amp;"Arial,Félkövér"4. melléklet&amp;"Arial,Normál" a ....../......... (.... . .... 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6. melléklet</vt:lpstr>
      <vt:lpstr>'6. melléklet'!Nyomtatási_cím</vt:lpstr>
      <vt:lpstr>'6.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vegh</cp:lastModifiedBy>
  <cp:lastPrinted>2025-02-04T08:52:28Z</cp:lastPrinted>
  <dcterms:created xsi:type="dcterms:W3CDTF">2021-10-26T09:50:30Z</dcterms:created>
  <dcterms:modified xsi:type="dcterms:W3CDTF">2025-02-04T13:39:18Z</dcterms:modified>
</cp:coreProperties>
</file>